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defaultThemeVersion="124226"/>
  <bookViews>
    <workbookView xWindow="-15" yWindow="-15" windowWidth="15480" windowHeight="6270"/>
  </bookViews>
  <sheets>
    <sheet name="申込シート" sheetId="1" r:id="rId1"/>
    <sheet name="確認シート" sheetId="2" r:id="rId2"/>
  </sheets>
  <definedNames>
    <definedName name="_xlnm.Print_Area" localSheetId="1">確認シート!$A$1:$G$53</definedName>
    <definedName name="_xlnm.Print_Area" localSheetId="0">申込シート!$B$2:$I$94</definedName>
  </definedNames>
  <calcPr calcId="125725"/>
</workbook>
</file>

<file path=xl/calcChain.xml><?xml version="1.0" encoding="utf-8"?>
<calcChain xmlns="http://schemas.openxmlformats.org/spreadsheetml/2006/main">
  <c r="N5" i="1"/>
  <c r="N49"/>
  <c r="Q45" l="1"/>
  <c r="P45"/>
  <c r="O45"/>
  <c r="N45"/>
  <c r="M45"/>
  <c r="Q44"/>
  <c r="P44"/>
  <c r="O44"/>
  <c r="N44"/>
  <c r="M44"/>
  <c r="Q43"/>
  <c r="P43"/>
  <c r="O43"/>
  <c r="N43"/>
  <c r="M43"/>
  <c r="Q42"/>
  <c r="P42"/>
  <c r="O42"/>
  <c r="N42"/>
  <c r="M42"/>
  <c r="Q41"/>
  <c r="P41"/>
  <c r="O41"/>
  <c r="N41"/>
  <c r="M41"/>
  <c r="Q40"/>
  <c r="P40"/>
  <c r="O40"/>
  <c r="N40"/>
  <c r="M40"/>
  <c r="Q39"/>
  <c r="P39"/>
  <c r="O39"/>
  <c r="N39"/>
  <c r="M39"/>
  <c r="Q38"/>
  <c r="P38"/>
  <c r="O38"/>
  <c r="N38"/>
  <c r="M38"/>
  <c r="Q37"/>
  <c r="P37"/>
  <c r="O37"/>
  <c r="N37"/>
  <c r="M37"/>
  <c r="Q36"/>
  <c r="P36"/>
  <c r="O36"/>
  <c r="N36"/>
  <c r="M36"/>
  <c r="Q35"/>
  <c r="P35"/>
  <c r="O35"/>
  <c r="N35"/>
  <c r="M35"/>
  <c r="Q34"/>
  <c r="P34"/>
  <c r="O34"/>
  <c r="N34"/>
  <c r="M34"/>
  <c r="Q33"/>
  <c r="P33"/>
  <c r="O33"/>
  <c r="M33"/>
  <c r="N33"/>
  <c r="Q32"/>
  <c r="P32"/>
  <c r="O32"/>
  <c r="M32"/>
  <c r="N32" s="1"/>
  <c r="R31"/>
  <c r="Q31"/>
  <c r="P31"/>
  <c r="O31"/>
  <c r="M31"/>
  <c r="N31" s="1"/>
  <c r="N51"/>
  <c r="S7"/>
  <c r="N52"/>
  <c r="N89"/>
  <c r="N80" s="1"/>
  <c r="C81" s="1"/>
  <c r="J37" i="2" s="1"/>
  <c r="D37" s="1"/>
  <c r="O89" i="1"/>
  <c r="C45"/>
  <c r="R45" s="1"/>
  <c r="C44"/>
  <c r="R44" s="1"/>
  <c r="C43"/>
  <c r="R43" s="1"/>
  <c r="C42"/>
  <c r="R42" s="1"/>
  <c r="C41"/>
  <c r="R41" s="1"/>
  <c r="C40"/>
  <c r="R40" s="1"/>
  <c r="C39"/>
  <c r="R39" s="1"/>
  <c r="C38"/>
  <c r="R38"/>
  <c r="C37"/>
  <c r="R37" s="1"/>
  <c r="C36"/>
  <c r="R36" s="1"/>
  <c r="C35"/>
  <c r="R35" s="1"/>
  <c r="C34"/>
  <c r="R34" s="1"/>
  <c r="C33"/>
  <c r="R33" s="1"/>
  <c r="C32"/>
  <c r="R32"/>
  <c r="N63"/>
  <c r="C3" s="1"/>
  <c r="C2" i="2" s="1"/>
  <c r="M3" i="1"/>
  <c r="L14" i="2"/>
  <c r="E14" s="1"/>
  <c r="K14" s="1"/>
  <c r="C14" s="1"/>
  <c r="L45"/>
  <c r="L38"/>
  <c r="E38"/>
  <c r="L7"/>
  <c r="E7" s="1"/>
  <c r="L40"/>
  <c r="E40" s="1"/>
  <c r="L10"/>
  <c r="E10"/>
  <c r="K10" s="1"/>
  <c r="C10" s="1"/>
  <c r="L11"/>
  <c r="E11" s="1"/>
  <c r="L17"/>
  <c r="E17" s="1"/>
  <c r="K17" s="1"/>
  <c r="C17" s="1"/>
  <c r="L19"/>
  <c r="E19"/>
  <c r="K19" s="1"/>
  <c r="C19" s="1"/>
  <c r="L21"/>
  <c r="E21"/>
  <c r="K21" s="1"/>
  <c r="C21" s="1"/>
  <c r="L28"/>
  <c r="E28" s="1"/>
  <c r="K28" s="1"/>
  <c r="C28" s="1"/>
  <c r="L29"/>
  <c r="E29" s="1"/>
  <c r="K29" s="1"/>
  <c r="C29" s="1"/>
  <c r="L30"/>
  <c r="E30"/>
  <c r="K30" s="1"/>
  <c r="C30" s="1"/>
  <c r="L31"/>
  <c r="E31"/>
  <c r="K31"/>
  <c r="C31" s="1"/>
  <c r="L32"/>
  <c r="E32" s="1"/>
  <c r="K32" s="1"/>
  <c r="C32" s="1"/>
  <c r="L33"/>
  <c r="E33"/>
  <c r="K33"/>
  <c r="C33" s="1"/>
  <c r="L34"/>
  <c r="E34" s="1"/>
  <c r="K34" s="1"/>
  <c r="C34" s="1"/>
  <c r="L35"/>
  <c r="E35"/>
  <c r="K35"/>
  <c r="C35" s="1"/>
  <c r="L39"/>
  <c r="E39"/>
  <c r="L43"/>
  <c r="D43"/>
  <c r="R51" i="1"/>
  <c r="N48" s="1"/>
  <c r="J3" i="2" s="1"/>
  <c r="W22" i="1"/>
  <c r="C24"/>
  <c r="W24" s="1"/>
  <c r="C25"/>
  <c r="W25" s="1"/>
  <c r="C26"/>
  <c r="W26" s="1"/>
  <c r="C27"/>
  <c r="W27"/>
  <c r="C28"/>
  <c r="W28" s="1"/>
  <c r="O5"/>
  <c r="O3" s="1"/>
  <c r="Q3" s="1"/>
  <c r="E5" i="2" s="1"/>
  <c r="P3" i="1"/>
  <c r="T5"/>
  <c r="C48" i="2" s="1"/>
  <c r="C49"/>
  <c r="N66" i="1"/>
  <c r="S66"/>
  <c r="AA18"/>
  <c r="N19"/>
  <c r="N18"/>
  <c r="N17"/>
  <c r="N16"/>
  <c r="N15"/>
  <c r="N14"/>
  <c r="N13"/>
  <c r="E7"/>
  <c r="O88"/>
  <c r="N81" s="1"/>
  <c r="E82" s="1"/>
  <c r="M87"/>
  <c r="M5"/>
  <c r="X12"/>
  <c r="W12"/>
  <c r="V12"/>
  <c r="U12"/>
  <c r="T12"/>
  <c r="S12"/>
  <c r="R12"/>
  <c r="Q12"/>
  <c r="P12"/>
  <c r="O12"/>
  <c r="S24"/>
  <c r="R24"/>
  <c r="Q24"/>
  <c r="P24"/>
  <c r="O24"/>
  <c r="C29"/>
  <c r="K39" i="2"/>
  <c r="C39" s="1"/>
  <c r="K38"/>
  <c r="C38" s="1"/>
  <c r="P46" i="1" l="1"/>
  <c r="AB3" s="1"/>
  <c r="K40" i="2"/>
  <c r="C40" s="1"/>
  <c r="Q46" i="1"/>
  <c r="AB5" s="1"/>
  <c r="L12" i="2"/>
  <c r="E12" s="1"/>
  <c r="K13" s="1"/>
  <c r="W29" i="1"/>
  <c r="M11" i="2" s="1"/>
  <c r="K11" s="1"/>
  <c r="C11" s="1"/>
  <c r="L25"/>
  <c r="L8"/>
  <c r="E8" s="1"/>
  <c r="K8" s="1"/>
  <c r="C8" s="1"/>
  <c r="L9"/>
  <c r="E9" s="1"/>
  <c r="K9" s="1"/>
  <c r="C9" s="1"/>
  <c r="E25"/>
  <c r="K25" s="1"/>
  <c r="C25" s="1"/>
  <c r="K7"/>
  <c r="C7" s="1"/>
  <c r="N59" i="1"/>
  <c r="C50" i="2" s="1"/>
  <c r="N55" i="1"/>
  <c r="C91" s="1"/>
  <c r="N54"/>
  <c r="D6" s="1"/>
  <c r="N60"/>
  <c r="C51" i="2" s="1"/>
  <c r="N53" i="1"/>
  <c r="D5" s="1"/>
  <c r="N56"/>
  <c r="C68" s="1"/>
  <c r="P5"/>
  <c r="H5" s="1"/>
  <c r="T3" s="1"/>
  <c r="L46" i="2" s="1"/>
  <c r="F53" s="1"/>
  <c r="R46" i="1"/>
  <c r="M12" i="2" s="1"/>
  <c r="K12" l="1"/>
  <c r="C12" s="1"/>
  <c r="L48" s="1"/>
  <c r="R57" i="1" s="1"/>
  <c r="N57" s="1"/>
  <c r="C4" i="2" s="1"/>
  <c r="C18" i="1"/>
  <c r="C54"/>
  <c r="X3"/>
  <c r="E6" i="2" s="1"/>
  <c r="L6" l="1"/>
</calcChain>
</file>

<file path=xl/comments1.xml><?xml version="1.0" encoding="utf-8"?>
<comments xmlns="http://schemas.openxmlformats.org/spreadsheetml/2006/main">
  <authors>
    <author>表面技術協会５</author>
  </authors>
  <commentList>
    <comment ref="D76" authorId="0">
      <text>
        <r>
          <rPr>
            <sz val="9"/>
            <color indexed="81"/>
            <rFont val="ＭＳ Ｐゴシック"/>
            <family val="3"/>
            <charset val="128"/>
          </rPr>
          <t>大学名，会社名，団体名
などを入力してください。</t>
        </r>
      </text>
    </comment>
    <comment ref="D77" authorId="0">
      <text>
        <r>
          <rPr>
            <sz val="9"/>
            <color indexed="81"/>
            <rFont val="ＭＳ Ｐゴシック"/>
            <family val="3"/>
            <charset val="128"/>
          </rPr>
          <t xml:space="preserve">学生の方は
研究科/専攻/研究室
または
学部/学科/研究室
をもれなく入力してください。
</t>
        </r>
      </text>
    </comment>
  </commentList>
</comments>
</file>

<file path=xl/sharedStrings.xml><?xml version="1.0" encoding="utf-8"?>
<sst xmlns="http://schemas.openxmlformats.org/spreadsheetml/2006/main" count="346" uniqueCount="236">
  <si>
    <t>講演概要</t>
  </si>
  <si>
    <t>講演時の使用機器</t>
  </si>
  <si>
    <t>学術講演</t>
    <rPh sb="0" eb="2">
      <t>ガクジュツ</t>
    </rPh>
    <rPh sb="2" eb="4">
      <t>コウエン</t>
    </rPh>
    <phoneticPr fontId="2"/>
  </si>
  <si>
    <t>技術講演</t>
    <rPh sb="0" eb="2">
      <t>ギジュツ</t>
    </rPh>
    <rPh sb="2" eb="4">
      <t>コウエン</t>
    </rPh>
    <phoneticPr fontId="2"/>
  </si>
  <si>
    <t>選んで下さい</t>
    <rPh sb="0" eb="1">
      <t>エラ</t>
    </rPh>
    <rPh sb="3" eb="4">
      <t>クダ</t>
    </rPh>
    <phoneticPr fontId="2"/>
  </si>
  <si>
    <t>Macintosh</t>
    <phoneticPr fontId="2"/>
  </si>
  <si>
    <t>申込者氏名</t>
    <phoneticPr fontId="2"/>
  </si>
  <si>
    <t>連絡先</t>
    <rPh sb="0" eb="3">
      <t>レンラクサキ</t>
    </rPh>
    <phoneticPr fontId="2"/>
  </si>
  <si>
    <t>発表者氏名</t>
    <rPh sb="3" eb="5">
      <t>シメイ</t>
    </rPh>
    <phoneticPr fontId="2"/>
  </si>
  <si>
    <t>氏名</t>
    <rPh sb="0" eb="2">
      <t>シメイ</t>
    </rPh>
    <phoneticPr fontId="2"/>
  </si>
  <si>
    <t>連名数(本人含む)</t>
    <rPh sb="0" eb="2">
      <t>レンメイ</t>
    </rPh>
    <rPh sb="2" eb="3">
      <t>カズ</t>
    </rPh>
    <rPh sb="4" eb="6">
      <t>ホンニン</t>
    </rPh>
    <rPh sb="6" eb="7">
      <t>フク</t>
    </rPh>
    <phoneticPr fontId="2"/>
  </si>
  <si>
    <t>○</t>
    <phoneticPr fontId="2"/>
  </si>
  <si>
    <t>講演時の使用機器</t>
    <rPh sb="0" eb="3">
      <t>コウエンジ</t>
    </rPh>
    <rPh sb="4" eb="6">
      <t>シヨウ</t>
    </rPh>
    <rPh sb="6" eb="8">
      <t>キキ</t>
    </rPh>
    <phoneticPr fontId="2"/>
  </si>
  <si>
    <t>講演データ</t>
    <rPh sb="0" eb="2">
      <t>コウエン</t>
    </rPh>
    <phoneticPr fontId="2"/>
  </si>
  <si>
    <t>本賞に</t>
    <rPh sb="0" eb="1">
      <t>ホン</t>
    </rPh>
    <rPh sb="1" eb="2">
      <t>ショウ</t>
    </rPh>
    <phoneticPr fontId="2"/>
  </si>
  <si>
    <t>応募する</t>
    <rPh sb="0" eb="2">
      <t>オウボ</t>
    </rPh>
    <phoneticPr fontId="2"/>
  </si>
  <si>
    <t>応募しない</t>
    <rPh sb="0" eb="2">
      <t>オウボ</t>
    </rPh>
    <phoneticPr fontId="2"/>
  </si>
  <si>
    <t>所属１</t>
    <rPh sb="0" eb="2">
      <t>ショゾク</t>
    </rPh>
    <phoneticPr fontId="2"/>
  </si>
  <si>
    <t>所属２</t>
    <rPh sb="0" eb="2">
      <t>ショゾク</t>
    </rPh>
    <phoneticPr fontId="2"/>
  </si>
  <si>
    <t>所属３</t>
    <rPh sb="0" eb="2">
      <t>ショゾク</t>
    </rPh>
    <phoneticPr fontId="2"/>
  </si>
  <si>
    <t>16名以上</t>
    <rPh sb="2" eb="3">
      <t>メイ</t>
    </rPh>
    <rPh sb="3" eb="5">
      <t>イジョウ</t>
    </rPh>
    <phoneticPr fontId="2"/>
  </si>
  <si>
    <t>6箇所以上</t>
    <rPh sb="1" eb="3">
      <t>カショ</t>
    </rPh>
    <rPh sb="3" eb="5">
      <t>イジョウ</t>
    </rPh>
    <phoneticPr fontId="2"/>
  </si>
  <si>
    <t>備考</t>
    <rPh sb="0" eb="2">
      <t>ビコウ</t>
    </rPh>
    <phoneticPr fontId="2"/>
  </si>
  <si>
    <t>講演概要　</t>
    <phoneticPr fontId="2"/>
  </si>
  <si>
    <t>各項目を３０字程度にまとめて下さい．</t>
    <rPh sb="0" eb="3">
      <t>カクコウモク</t>
    </rPh>
    <rPh sb="6" eb="7">
      <t>ジ</t>
    </rPh>
    <rPh sb="7" eb="9">
      <t>テイド</t>
    </rPh>
    <rPh sb="14" eb="15">
      <t>クダ</t>
    </rPh>
    <phoneticPr fontId="2"/>
  </si>
  <si>
    <t>申込者氏名・連絡先</t>
    <rPh sb="6" eb="9">
      <t>レンラクサキ</t>
    </rPh>
    <phoneticPr fontId="2"/>
  </si>
  <si>
    <t>連名数が16人以上の場合，16人以上を選択の上，備考欄に残りの方の氏名，所属を記入して下さい．</t>
    <rPh sb="0" eb="2">
      <t>レンメイ</t>
    </rPh>
    <rPh sb="2" eb="3">
      <t>スウ</t>
    </rPh>
    <rPh sb="6" eb="9">
      <t>ニンイジョウ</t>
    </rPh>
    <rPh sb="10" eb="12">
      <t>バアイ</t>
    </rPh>
    <rPh sb="15" eb="18">
      <t>ニンイジョウ</t>
    </rPh>
    <rPh sb="19" eb="21">
      <t>センタク</t>
    </rPh>
    <rPh sb="22" eb="23">
      <t>ウエ</t>
    </rPh>
    <rPh sb="24" eb="27">
      <t>ビコウラン</t>
    </rPh>
    <rPh sb="28" eb="29">
      <t>ノコ</t>
    </rPh>
    <rPh sb="31" eb="32">
      <t>カタ</t>
    </rPh>
    <rPh sb="33" eb="35">
      <t>シメイ</t>
    </rPh>
    <rPh sb="36" eb="38">
      <t>ショゾク</t>
    </rPh>
    <rPh sb="39" eb="41">
      <t>キニュウ</t>
    </rPh>
    <rPh sb="43" eb="44">
      <t>クダ</t>
    </rPh>
    <phoneticPr fontId="2"/>
  </si>
  <si>
    <t>受付No.</t>
    <rPh sb="0" eb="2">
      <t>ウケツケ</t>
    </rPh>
    <phoneticPr fontId="2"/>
  </si>
  <si>
    <t>キーワード：３～５語</t>
    <rPh sb="9" eb="10">
      <t>ゴ</t>
    </rPh>
    <phoneticPr fontId="2"/>
  </si>
  <si>
    <t>登壇者</t>
    <rPh sb="0" eb="3">
      <t>トウダンシャ</t>
    </rPh>
    <phoneticPr fontId="2"/>
  </si>
  <si>
    <t>学術講演(学術的視点に立つ発表)，または技術講演(技術的視点に立つもので新しい結果を含んでいれば，断片的な発表でも良い)を選んで下さい．</t>
    <phoneticPr fontId="2"/>
  </si>
  <si>
    <t>複数の機関に所属している場合，3機関まで指定できます．</t>
    <phoneticPr fontId="2"/>
  </si>
  <si>
    <t>所属機関の数</t>
    <rPh sb="0" eb="2">
      <t>ショゾク</t>
    </rPh>
    <rPh sb="2" eb="4">
      <t>キカン</t>
    </rPh>
    <rPh sb="5" eb="6">
      <t>スウ</t>
    </rPh>
    <phoneticPr fontId="2"/>
  </si>
  <si>
    <t>所属機関の数が5カ所以上の場合，6カ所以上を選択の上，備考欄に残りの所属を記入して下さい．</t>
    <rPh sb="0" eb="2">
      <t>ショゾク</t>
    </rPh>
    <rPh sb="2" eb="4">
      <t>キカン</t>
    </rPh>
    <rPh sb="5" eb="6">
      <t>カズ</t>
    </rPh>
    <rPh sb="10" eb="12">
      <t>イジョウ</t>
    </rPh>
    <rPh sb="13" eb="15">
      <t>バアイ</t>
    </rPh>
    <rPh sb="18" eb="19">
      <t>ショ</t>
    </rPh>
    <rPh sb="19" eb="21">
      <t>イジョウ</t>
    </rPh>
    <rPh sb="22" eb="24">
      <t>センタク</t>
    </rPh>
    <rPh sb="25" eb="26">
      <t>ウエ</t>
    </rPh>
    <rPh sb="27" eb="29">
      <t>ビコウ</t>
    </rPh>
    <rPh sb="29" eb="30">
      <t>ラン</t>
    </rPh>
    <rPh sb="31" eb="32">
      <t>ノコ</t>
    </rPh>
    <rPh sb="34" eb="36">
      <t>ショゾク</t>
    </rPh>
    <rPh sb="37" eb="39">
      <t>キニュウ</t>
    </rPh>
    <rPh sb="41" eb="42">
      <t>クダ</t>
    </rPh>
    <phoneticPr fontId="2"/>
  </si>
  <si>
    <t>登壇者，申込者は会員(団体正会員に所属の個人を含む)に限りますので，事前に入会手続きを完了して下さい．入会手続き中の方は，入会手続き中と記載して下さい．これ以外の共同研究者は非会員でも差し支えありません．</t>
    <rPh sb="51" eb="53">
      <t>ニュウカイ</t>
    </rPh>
    <rPh sb="53" eb="55">
      <t>テツヅ</t>
    </rPh>
    <rPh sb="56" eb="57">
      <t>チュウ</t>
    </rPh>
    <rPh sb="58" eb="59">
      <t>カタ</t>
    </rPh>
    <rPh sb="61" eb="63">
      <t>ニュウカイ</t>
    </rPh>
    <rPh sb="63" eb="65">
      <t>テツヅ</t>
    </rPh>
    <rPh sb="66" eb="67">
      <t>チュウ</t>
    </rPh>
    <rPh sb="68" eb="70">
      <t>キサイ</t>
    </rPh>
    <rPh sb="72" eb="73">
      <t>クダ</t>
    </rPh>
    <phoneticPr fontId="2"/>
  </si>
  <si>
    <t>－</t>
    <phoneticPr fontId="2"/>
  </si>
  <si>
    <t>プルダウンメニューに示す講演の分類をご参照のうえ，最も適切と思われる分野を選んで下さい．シンポジウムの申込みもこちらから選んで下さい．</t>
    <rPh sb="10" eb="11">
      <t>シメ</t>
    </rPh>
    <rPh sb="12" eb="14">
      <t>コウエン</t>
    </rPh>
    <rPh sb="15" eb="17">
      <t>ブンルイ</t>
    </rPh>
    <rPh sb="19" eb="21">
      <t>サンショウ</t>
    </rPh>
    <rPh sb="25" eb="26">
      <t>モット</t>
    </rPh>
    <rPh sb="27" eb="29">
      <t>テキセツ</t>
    </rPh>
    <rPh sb="30" eb="31">
      <t>オモ</t>
    </rPh>
    <rPh sb="34" eb="36">
      <t>ブンヤ</t>
    </rPh>
    <rPh sb="37" eb="38">
      <t>エラ</t>
    </rPh>
    <rPh sb="40" eb="41">
      <t>クダ</t>
    </rPh>
    <rPh sb="51" eb="53">
      <t>モウシコ</t>
    </rPh>
    <rPh sb="60" eb="61">
      <t>エラ</t>
    </rPh>
    <rPh sb="63" eb="64">
      <t>クダ</t>
    </rPh>
    <phoneticPr fontId="2"/>
  </si>
  <si>
    <t>口頭発表</t>
    <rPh sb="0" eb="2">
      <t>コウトウ</t>
    </rPh>
    <rPh sb="2" eb="4">
      <t>ハッピョウ</t>
    </rPh>
    <phoneticPr fontId="2"/>
  </si>
  <si>
    <t>ポスター発表</t>
    <rPh sb="4" eb="6">
      <t>ハッピョウ</t>
    </rPh>
    <phoneticPr fontId="2"/>
  </si>
  <si>
    <t>西暦で記入して下さい．(例) 1987/6/5</t>
    <rPh sb="0" eb="2">
      <t>セイレキ</t>
    </rPh>
    <rPh sb="3" eb="5">
      <t>キニュウ</t>
    </rPh>
    <rPh sb="7" eb="8">
      <t>クダ</t>
    </rPh>
    <rPh sb="12" eb="13">
      <t>レイ</t>
    </rPh>
    <phoneticPr fontId="2"/>
  </si>
  <si>
    <t>Microsoft Windows</t>
    <phoneticPr fontId="2"/>
  </si>
  <si>
    <t>ファイル名</t>
    <rPh sb="4" eb="5">
      <t>メイ</t>
    </rPh>
    <phoneticPr fontId="2"/>
  </si>
  <si>
    <t>ファイル名－タイトル一致</t>
    <rPh sb="4" eb="5">
      <t>メイ</t>
    </rPh>
    <rPh sb="10" eb="12">
      <t>イッチ</t>
    </rPh>
    <phoneticPr fontId="2"/>
  </si>
  <si>
    <t>受付番号／ファイル名</t>
    <rPh sb="0" eb="2">
      <t>ウケツケ</t>
    </rPh>
    <rPh sb="2" eb="4">
      <t>バンゴウ</t>
    </rPh>
    <rPh sb="9" eb="10">
      <t>メイ</t>
    </rPh>
    <phoneticPr fontId="2"/>
  </si>
  <si>
    <t>受付管理</t>
    <rPh sb="0" eb="2">
      <t>ウケツケ</t>
    </rPh>
    <rPh sb="2" eb="4">
      <t>カンリ</t>
    </rPh>
    <phoneticPr fontId="2"/>
  </si>
  <si>
    <t>受付番号＋／拡張子</t>
    <rPh sb="6" eb="9">
      <t>カクチョウシ</t>
    </rPh>
    <phoneticPr fontId="2"/>
  </si>
  <si>
    <t>連名数</t>
    <rPh sb="0" eb="2">
      <t>レンメイ</t>
    </rPh>
    <rPh sb="2" eb="3">
      <t>スウ</t>
    </rPh>
    <phoneticPr fontId="2"/>
  </si>
  <si>
    <t>所属機関</t>
    <rPh sb="0" eb="2">
      <t>ショゾク</t>
    </rPh>
    <rPh sb="2" eb="4">
      <t>キカン</t>
    </rPh>
    <phoneticPr fontId="2"/>
  </si>
  <si>
    <t>登壇者マーク</t>
    <rPh sb="0" eb="3">
      <t>トウダンシャ</t>
    </rPh>
    <phoneticPr fontId="2"/>
  </si>
  <si>
    <t>氏名＆所属</t>
    <rPh sb="0" eb="2">
      <t>シメイ</t>
    </rPh>
    <rPh sb="3" eb="5">
      <t>ショゾク</t>
    </rPh>
    <phoneticPr fontId="2"/>
  </si>
  <si>
    <t>使用機器</t>
    <rPh sb="0" eb="2">
      <t>シヨウ</t>
    </rPh>
    <rPh sb="2" eb="4">
      <t>キキ</t>
    </rPh>
    <phoneticPr fontId="2"/>
  </si>
  <si>
    <t>機器：</t>
    <rPh sb="0" eb="2">
      <t>キキ</t>
    </rPh>
    <phoneticPr fontId="2"/>
  </si>
  <si>
    <t>登壇者／所属１</t>
    <rPh sb="0" eb="3">
      <t>トウダンシャ</t>
    </rPh>
    <rPh sb="4" eb="6">
      <t>ショゾク</t>
    </rPh>
    <phoneticPr fontId="2"/>
  </si>
  <si>
    <t>発表形式</t>
    <rPh sb="0" eb="2">
      <t>ハッピョウ</t>
    </rPh>
    <rPh sb="2" eb="4">
      <t>ケイシキ</t>
    </rPh>
    <phoneticPr fontId="2"/>
  </si>
  <si>
    <t>講演種別</t>
    <phoneticPr fontId="2"/>
  </si>
  <si>
    <t>講演題目</t>
    <phoneticPr fontId="2"/>
  </si>
  <si>
    <t>プロセス・材料</t>
    <phoneticPr fontId="2"/>
  </si>
  <si>
    <t>結果の要約</t>
    <phoneticPr fontId="2"/>
  </si>
  <si>
    <t>目　　　　　的</t>
    <phoneticPr fontId="2"/>
  </si>
  <si>
    <t>会員番号</t>
    <phoneticPr fontId="2"/>
  </si>
  <si>
    <t>郵便番号</t>
    <rPh sb="0" eb="2">
      <t>ユウビン</t>
    </rPh>
    <rPh sb="2" eb="4">
      <t>バンゴウ</t>
    </rPh>
    <phoneticPr fontId="2"/>
  </si>
  <si>
    <t>住所</t>
    <rPh sb="0" eb="2">
      <t>ジュウショ</t>
    </rPh>
    <phoneticPr fontId="2"/>
  </si>
  <si>
    <t>氏　　名</t>
    <phoneticPr fontId="2"/>
  </si>
  <si>
    <t xml:space="preserve"> この申込書に記載していただいた情報は，講演の申込登録，プログラム作成および公開（要旨集・会誌・ウェブサイト）にのみ使用されます．どの分野への関心が高いのかを把握するため，ご登録いただいた情報の一部を講演分野の分類に関する統計にも使用させていただきますが，これに個人を特定する情報が含まれることはございません．
 ここに記載された個人情報について，ご登録者本人の許可なく第三者に個人情報を開示いたしません．また，法律の適用を受ける場合や法的強制力のある請求以外には，いかなる個人情報も開示いたしません．</t>
    <rPh sb="3" eb="4">
      <t>モウ</t>
    </rPh>
    <rPh sb="4" eb="5">
      <t>コ</t>
    </rPh>
    <rPh sb="5" eb="6">
      <t>ショ</t>
    </rPh>
    <rPh sb="7" eb="9">
      <t>キサイ</t>
    </rPh>
    <rPh sb="45" eb="47">
      <t>カイシ</t>
    </rPh>
    <rPh sb="74" eb="75">
      <t>タカ</t>
    </rPh>
    <phoneticPr fontId="2"/>
  </si>
  <si>
    <t>講演種別</t>
    <phoneticPr fontId="2"/>
  </si>
  <si>
    <t>講演分類記号</t>
    <rPh sb="2" eb="4">
      <t>ブンルイ</t>
    </rPh>
    <rPh sb="4" eb="6">
      <t>キゴウ</t>
    </rPh>
    <phoneticPr fontId="2"/>
  </si>
  <si>
    <t>講演題目</t>
    <phoneticPr fontId="2"/>
  </si>
  <si>
    <t>発表者所属</t>
    <phoneticPr fontId="2"/>
  </si>
  <si>
    <t>キーワード</t>
    <phoneticPr fontId="2"/>
  </si>
  <si>
    <t>目　　　　的</t>
    <phoneticPr fontId="2"/>
  </si>
  <si>
    <t>プロセス・材料</t>
    <phoneticPr fontId="2"/>
  </si>
  <si>
    <t>結果の要約</t>
    <phoneticPr fontId="2"/>
  </si>
  <si>
    <t>氏名</t>
    <phoneticPr fontId="2"/>
  </si>
  <si>
    <t>会員番号</t>
    <phoneticPr fontId="2"/>
  </si>
  <si>
    <t>機関名・部署</t>
    <rPh sb="0" eb="2">
      <t>キカン</t>
    </rPh>
    <rPh sb="2" eb="3">
      <t>メイ</t>
    </rPh>
    <rPh sb="4" eb="6">
      <t>ブショ</t>
    </rPh>
    <phoneticPr fontId="2"/>
  </si>
  <si>
    <t>TEL</t>
    <phoneticPr fontId="2"/>
  </si>
  <si>
    <t>FAX</t>
    <phoneticPr fontId="2"/>
  </si>
  <si>
    <t>E-Mail</t>
    <phoneticPr fontId="2"/>
  </si>
  <si>
    <r>
      <t>上記内容で良い場合は，申込シートに戻り，本ファイルを</t>
    </r>
    <r>
      <rPr>
        <sz val="11"/>
        <color indexed="10"/>
        <rFont val="ＭＳ Ｐゴシック"/>
        <family val="3"/>
        <charset val="128"/>
      </rPr>
      <t>保存後</t>
    </r>
    <r>
      <rPr>
        <sz val="11"/>
        <rFont val="ＭＳ Ｐゴシック"/>
        <family val="3"/>
        <charset val="128"/>
      </rPr>
      <t>，以下のメールアドレスに添付ファイルとして送信して下さい．</t>
    </r>
    <r>
      <rPr>
        <sz val="11"/>
        <color indexed="10"/>
        <rFont val="ＭＳ Ｐゴシック"/>
        <family val="3"/>
        <charset val="128"/>
      </rPr>
      <t>この画面の印刷をおすすめ致します．</t>
    </r>
    <rPh sb="11" eb="13">
      <t>モウシコミ</t>
    </rPh>
    <rPh sb="17" eb="18">
      <t>モド</t>
    </rPh>
    <rPh sb="20" eb="21">
      <t>ボン</t>
    </rPh>
    <phoneticPr fontId="2"/>
  </si>
  <si>
    <t>備　　考</t>
    <rPh sb="0" eb="1">
      <t>ソナエ</t>
    </rPh>
    <rPh sb="3" eb="4">
      <t>コウ</t>
    </rPh>
    <phoneticPr fontId="2"/>
  </si>
  <si>
    <t>生年月日</t>
    <rPh sb="0" eb="2">
      <t>セイネン</t>
    </rPh>
    <rPh sb="2" eb="4">
      <t>ガッピ</t>
    </rPh>
    <phoneticPr fontId="2"/>
  </si>
  <si>
    <t>全ての必要項目が正しく記載されていることをご確認下さい．確認シートでは修正が出来ませんので，修正が必要な場合は申込シートに戻り修正を行って下さい．</t>
    <rPh sb="28" eb="30">
      <t>カクニン</t>
    </rPh>
    <rPh sb="35" eb="37">
      <t>シュウセイ</t>
    </rPh>
    <rPh sb="38" eb="40">
      <t>デキ</t>
    </rPh>
    <rPh sb="46" eb="48">
      <t>シュウセイ</t>
    </rPh>
    <rPh sb="49" eb="51">
      <t>ヒツヨウ</t>
    </rPh>
    <rPh sb="52" eb="54">
      <t>バアイ</t>
    </rPh>
    <rPh sb="55" eb="57">
      <t>モウシコ</t>
    </rPh>
    <rPh sb="61" eb="62">
      <t>モド</t>
    </rPh>
    <rPh sb="63" eb="65">
      <t>シュウセイ</t>
    </rPh>
    <rPh sb="66" eb="67">
      <t>オコナ</t>
    </rPh>
    <rPh sb="69" eb="70">
      <t>クダ</t>
    </rPh>
    <phoneticPr fontId="2"/>
  </si>
  <si>
    <t>氏名1</t>
    <rPh sb="0" eb="2">
      <t>シメイ</t>
    </rPh>
    <phoneticPr fontId="2"/>
  </si>
  <si>
    <t>キーワード1</t>
    <phoneticPr fontId="2"/>
  </si>
  <si>
    <t>キーワード2</t>
    <phoneticPr fontId="2"/>
  </si>
  <si>
    <t>キーワード3</t>
    <phoneticPr fontId="2"/>
  </si>
  <si>
    <t>キーワード4</t>
    <phoneticPr fontId="2"/>
  </si>
  <si>
    <t>キーワード5</t>
    <phoneticPr fontId="2"/>
  </si>
  <si>
    <t>登壇者会員番号</t>
    <phoneticPr fontId="2"/>
  </si>
  <si>
    <t>登壇者会員番号</t>
    <phoneticPr fontId="2"/>
  </si>
  <si>
    <t>液晶プロジェクタ</t>
    <phoneticPr fontId="2"/>
  </si>
  <si>
    <t>秋期</t>
    <rPh sb="0" eb="2">
      <t>シュウキ</t>
    </rPh>
    <phoneticPr fontId="2"/>
  </si>
  <si>
    <t>春期</t>
    <rPh sb="0" eb="2">
      <t>シュンキ</t>
    </rPh>
    <phoneticPr fontId="2"/>
  </si>
  <si>
    <t>７,8行目</t>
    <phoneticPr fontId="2"/>
  </si>
  <si>
    <t>表示しない</t>
    <rPh sb="0" eb="2">
      <t>ヒョウジ</t>
    </rPh>
    <phoneticPr fontId="2"/>
  </si>
  <si>
    <t>表示する</t>
    <rPh sb="0" eb="2">
      <t>ヒョウジ</t>
    </rPh>
    <phoneticPr fontId="2"/>
  </si>
  <si>
    <t>D8</t>
    <phoneticPr fontId="2"/>
  </si>
  <si>
    <t>"選んで下さい"を選択</t>
    <rPh sb="1" eb="2">
      <t>エラ</t>
    </rPh>
    <rPh sb="4" eb="5">
      <t>クダ</t>
    </rPh>
    <rPh sb="9" eb="11">
      <t>センタク</t>
    </rPh>
    <phoneticPr fontId="2"/>
  </si>
  <si>
    <t>"口頭発表"を選択</t>
    <rPh sb="1" eb="3">
      <t>コウトウ</t>
    </rPh>
    <rPh sb="3" eb="5">
      <t>ハッピョウ</t>
    </rPh>
    <rPh sb="7" eb="9">
      <t>センタク</t>
    </rPh>
    <phoneticPr fontId="2"/>
  </si>
  <si>
    <t>〆切</t>
    <rPh sb="0" eb="2">
      <t>シメキリ</t>
    </rPh>
    <phoneticPr fontId="2"/>
  </si>
  <si>
    <t>D5</t>
    <phoneticPr fontId="2"/>
  </si>
  <si>
    <t>日</t>
    <rPh sb="0" eb="1">
      <t>ヒ</t>
    </rPh>
    <phoneticPr fontId="2"/>
  </si>
  <si>
    <t>本日</t>
    <rPh sb="0" eb="2">
      <t>ホンジツ</t>
    </rPh>
    <phoneticPr fontId="2"/>
  </si>
  <si>
    <t>C91</t>
    <phoneticPr fontId="2"/>
  </si>
  <si>
    <t>その他</t>
    <rPh sb="2" eb="3">
      <t>ホカ</t>
    </rPh>
    <phoneticPr fontId="2"/>
  </si>
  <si>
    <t>講演大会回数</t>
    <rPh sb="0" eb="2">
      <t>コウエン</t>
    </rPh>
    <rPh sb="2" eb="4">
      <t>タイカイ</t>
    </rPh>
    <rPh sb="4" eb="6">
      <t>カイスウ</t>
    </rPh>
    <phoneticPr fontId="2"/>
  </si>
  <si>
    <t>会場</t>
    <rPh sb="0" eb="2">
      <t>カイジョウ</t>
    </rPh>
    <phoneticPr fontId="2"/>
  </si>
  <si>
    <t>大会名</t>
    <rPh sb="0" eb="3">
      <t>タイカイメイ</t>
    </rPh>
    <phoneticPr fontId="2"/>
  </si>
  <si>
    <t>回</t>
    <rPh sb="0" eb="1">
      <t>カイ</t>
    </rPh>
    <phoneticPr fontId="2"/>
  </si>
  <si>
    <t>確認シート</t>
    <rPh sb="0" eb="2">
      <t>カクニン</t>
    </rPh>
    <phoneticPr fontId="2"/>
  </si>
  <si>
    <t>講演種別</t>
    <rPh sb="0" eb="2">
      <t>コウエン</t>
    </rPh>
    <rPh sb="2" eb="4">
      <t>シュベツ</t>
    </rPh>
    <phoneticPr fontId="2"/>
  </si>
  <si>
    <t>講演分類記号1</t>
    <rPh sb="0" eb="2">
      <t>コウエン</t>
    </rPh>
    <rPh sb="2" eb="4">
      <t>ブンルイ</t>
    </rPh>
    <rPh sb="4" eb="6">
      <t>キゴウ</t>
    </rPh>
    <phoneticPr fontId="2"/>
  </si>
  <si>
    <t>講演分類記号２</t>
    <rPh sb="0" eb="2">
      <t>コウエン</t>
    </rPh>
    <rPh sb="2" eb="4">
      <t>ブンルイ</t>
    </rPh>
    <rPh sb="4" eb="6">
      <t>キゴウ</t>
    </rPh>
    <phoneticPr fontId="2"/>
  </si>
  <si>
    <t>春秋別</t>
    <rPh sb="0" eb="2">
      <t>ハルアキ</t>
    </rPh>
    <rPh sb="2" eb="3">
      <t>ベツ</t>
    </rPh>
    <phoneticPr fontId="2"/>
  </si>
  <si>
    <t>春</t>
    <rPh sb="0" eb="1">
      <t>ハル</t>
    </rPh>
    <phoneticPr fontId="2"/>
  </si>
  <si>
    <t>秋</t>
    <rPh sb="0" eb="1">
      <t>アキ</t>
    </rPh>
    <phoneticPr fontId="2"/>
  </si>
  <si>
    <t>　 期大会</t>
    <rPh sb="2" eb="3">
      <t>キ</t>
    </rPh>
    <rPh sb="3" eb="5">
      <t>タイカイ</t>
    </rPh>
    <phoneticPr fontId="2"/>
  </si>
  <si>
    <t>以降の項目は応募者のみ記載して下さい．</t>
    <phoneticPr fontId="2"/>
  </si>
  <si>
    <t>講演賞回数</t>
  </si>
  <si>
    <t>講演賞別</t>
    <rPh sb="0" eb="3">
      <t>コウエンショウ</t>
    </rPh>
    <rPh sb="3" eb="4">
      <t>ベツ</t>
    </rPh>
    <phoneticPr fontId="2"/>
  </si>
  <si>
    <t>賞タイトル</t>
    <rPh sb="0" eb="1">
      <t>ショウ</t>
    </rPh>
    <phoneticPr fontId="2"/>
  </si>
  <si>
    <t>注釈</t>
    <rPh sb="0" eb="2">
      <t>チュウシャク</t>
    </rPh>
    <phoneticPr fontId="2"/>
  </si>
  <si>
    <t>講演賞に</t>
    <rPh sb="0" eb="3">
      <t>コウエンショウ</t>
    </rPh>
    <phoneticPr fontId="2"/>
  </si>
  <si>
    <t>項目</t>
    <rPh sb="0" eb="2">
      <t>コウモク</t>
    </rPh>
    <phoneticPr fontId="2"/>
  </si>
  <si>
    <t>中身</t>
    <rPh sb="0" eb="2">
      <t>ナカミ</t>
    </rPh>
    <phoneticPr fontId="2"/>
  </si>
  <si>
    <t>備考</t>
  </si>
  <si>
    <t>-</t>
    <phoneticPr fontId="2"/>
  </si>
  <si>
    <t>ページ</t>
    <phoneticPr fontId="2"/>
  </si>
  <si>
    <t xml:space="preserve"> </t>
    <phoneticPr fontId="2"/>
  </si>
  <si>
    <t>猶予日数</t>
    <rPh sb="0" eb="2">
      <t>ユウヨ</t>
    </rPh>
    <rPh sb="2" eb="4">
      <t>ニッスウ</t>
    </rPh>
    <phoneticPr fontId="2"/>
  </si>
  <si>
    <t>申込書無効日</t>
    <rPh sb="0" eb="3">
      <t>モウシコミショ</t>
    </rPh>
    <rPh sb="3" eb="5">
      <t>ムコウ</t>
    </rPh>
    <rPh sb="5" eb="6">
      <t>ビ</t>
    </rPh>
    <phoneticPr fontId="2"/>
  </si>
  <si>
    <t>有効期限チェック</t>
    <rPh sb="0" eb="2">
      <t>ユウコウ</t>
    </rPh>
    <rPh sb="2" eb="4">
      <t>キゲン</t>
    </rPh>
    <phoneticPr fontId="2"/>
  </si>
  <si>
    <t>確認シート：C4</t>
    <rPh sb="0" eb="2">
      <t>カクニン</t>
    </rPh>
    <phoneticPr fontId="2"/>
  </si>
  <si>
    <t>確認シート：C49</t>
    <rPh sb="0" eb="2">
      <t>カクニン</t>
    </rPh>
    <phoneticPr fontId="2"/>
  </si>
  <si>
    <t>確認シート：C50</t>
    <rPh sb="0" eb="2">
      <t>カクニン</t>
    </rPh>
    <phoneticPr fontId="2"/>
  </si>
  <si>
    <t>確認シート：C51</t>
    <rPh sb="0" eb="2">
      <t>カクニン</t>
    </rPh>
    <phoneticPr fontId="2"/>
  </si>
  <si>
    <t>年齢確認期日</t>
    <phoneticPr fontId="2"/>
  </si>
  <si>
    <t>毎期</t>
    <rPh sb="0" eb="2">
      <t>マイキ</t>
    </rPh>
    <phoneticPr fontId="2"/>
  </si>
  <si>
    <t>O11-U11</t>
    <phoneticPr fontId="2"/>
  </si>
  <si>
    <t>O13-X19</t>
    <phoneticPr fontId="2"/>
  </si>
  <si>
    <t>D12</t>
    <phoneticPr fontId="2"/>
  </si>
  <si>
    <t>適宜修正</t>
    <rPh sb="0" eb="2">
      <t>テキギ</t>
    </rPh>
    <rPh sb="2" eb="4">
      <t>シュウセイ</t>
    </rPh>
    <phoneticPr fontId="2"/>
  </si>
  <si>
    <t>入力規制を適宜修正</t>
    <rPh sb="0" eb="2">
      <t>ニュウリョク</t>
    </rPh>
    <rPh sb="2" eb="4">
      <t>キセイ</t>
    </rPh>
    <rPh sb="5" eb="7">
      <t>テキギ</t>
    </rPh>
    <rPh sb="7" eb="9">
      <t>シュウセイ</t>
    </rPh>
    <phoneticPr fontId="2"/>
  </si>
  <si>
    <t>手修正項目</t>
    <rPh sb="0" eb="1">
      <t>テ</t>
    </rPh>
    <rPh sb="1" eb="3">
      <t>シュウセイ</t>
    </rPh>
    <rPh sb="3" eb="5">
      <t>コウモク</t>
    </rPh>
    <phoneticPr fontId="2"/>
  </si>
  <si>
    <t>大会詳細</t>
    <rPh sb="0" eb="2">
      <t>タイカイ</t>
    </rPh>
    <rPh sb="2" eb="4">
      <t>ショウサイ</t>
    </rPh>
    <phoneticPr fontId="2"/>
  </si>
  <si>
    <t>↓</t>
    <phoneticPr fontId="2"/>
  </si>
  <si>
    <t>↓</t>
    <phoneticPr fontId="2"/>
  </si>
  <si>
    <t>セル(ピンク)に入力</t>
    <rPh sb="8" eb="10">
      <t>ニュウリョク</t>
    </rPh>
    <phoneticPr fontId="2"/>
  </si>
  <si>
    <t>エラー</t>
    <phoneticPr fontId="2"/>
  </si>
  <si>
    <t>-</t>
    <phoneticPr fontId="2"/>
  </si>
  <si>
    <t>本申込書は以前の大会の申込書です．使用出来ません．</t>
  </si>
  <si>
    <t>使用判断</t>
    <rPh sb="0" eb="2">
      <t>シヨウ</t>
    </rPh>
    <rPh sb="2" eb="4">
      <t>ハンダン</t>
    </rPh>
    <phoneticPr fontId="2"/>
  </si>
  <si>
    <t xml:space="preserve"> </t>
    <phoneticPr fontId="2"/>
  </si>
  <si>
    <t>未使用</t>
    <rPh sb="0" eb="3">
      <t>ミシヨウ</t>
    </rPh>
    <phoneticPr fontId="2"/>
  </si>
  <si>
    <t>使用済</t>
    <rPh sb="0" eb="2">
      <t>シヨウ</t>
    </rPh>
    <rPh sb="2" eb="3">
      <t>ス</t>
    </rPh>
    <phoneticPr fontId="2"/>
  </si>
  <si>
    <t>D6</t>
    <phoneticPr fontId="2"/>
  </si>
  <si>
    <t>12.溶射</t>
  </si>
  <si>
    <t>13.溶融めっき</t>
  </si>
  <si>
    <t>14.吸着</t>
  </si>
  <si>
    <t>15.塗布・塗装</t>
  </si>
  <si>
    <t>16.泳動電着</t>
  </si>
  <si>
    <t>17.ライニング</t>
  </si>
  <si>
    <t>21.イオン注入</t>
  </si>
  <si>
    <t>22.拡散被覆</t>
  </si>
  <si>
    <t>30.その他</t>
  </si>
  <si>
    <t>12.電気めっき・電鋳</t>
  </si>
  <si>
    <t>13.無電解めっき</t>
  </si>
  <si>
    <t>14.アノード析出</t>
  </si>
  <si>
    <t>21.熱処理(酸化・窒化・炭化)</t>
  </si>
  <si>
    <t>22.アノード酸化</t>
  </si>
  <si>
    <t>23.化成処理</t>
  </si>
  <si>
    <t>－</t>
  </si>
  <si>
    <t>02.化学研磨・電解研磨</t>
  </si>
  <si>
    <t>03.化学エッチング・電解エッチング</t>
  </si>
  <si>
    <t>04.気相エッチング</t>
  </si>
  <si>
    <t>05.電解加工</t>
  </si>
  <si>
    <t>06.洗浄</t>
  </si>
  <si>
    <t>07.その他</t>
  </si>
  <si>
    <t>01.プロセス管理</t>
  </si>
  <si>
    <t>02.検査・品質管理</t>
  </si>
  <si>
    <t>03.作業環境対策</t>
  </si>
  <si>
    <t>04.廃ガス・廃水・廃棄物管理</t>
  </si>
  <si>
    <t>05.資源リサイクル回収</t>
  </si>
  <si>
    <t>06.工場設備・機器・部品</t>
  </si>
  <si>
    <t>01.表面解析・表面分析</t>
  </si>
  <si>
    <t>02.表面物性</t>
  </si>
  <si>
    <t>05.腐食・防食</t>
  </si>
  <si>
    <t>↓</t>
  </si>
  <si>
    <t>確認シート：7行目</t>
    <rPh sb="7" eb="9">
      <t>ギョウメ</t>
    </rPh>
    <phoneticPr fontId="2"/>
  </si>
  <si>
    <t>表示する</t>
    <phoneticPr fontId="2"/>
  </si>
  <si>
    <t>表示しない</t>
    <phoneticPr fontId="2"/>
  </si>
  <si>
    <t>以前に使用した申込書です．</t>
    <phoneticPr fontId="2"/>
  </si>
  <si>
    <t>春期／秋期</t>
    <rPh sb="0" eb="2">
      <t>シュンキ</t>
    </rPh>
    <rPh sb="3" eb="5">
      <t>シュウキ</t>
    </rPh>
    <phoneticPr fontId="2"/>
  </si>
  <si>
    <t>エラー判定</t>
    <rPh sb="3" eb="5">
      <t>ハンテイ</t>
    </rPh>
    <phoneticPr fontId="2"/>
  </si>
  <si>
    <t>↓</t>
    <phoneticPr fontId="2"/>
  </si>
  <si>
    <t>申込シート</t>
    <rPh sb="0" eb="2">
      <t>モウシコミ</t>
    </rPh>
    <phoneticPr fontId="2"/>
  </si>
  <si>
    <t>発表者より登壇者を一名指定して下さい．</t>
    <rPh sb="0" eb="3">
      <t>ハッピョウシャ</t>
    </rPh>
    <phoneticPr fontId="2"/>
  </si>
  <si>
    <t>口頭発表のみ，OSを選んで下さい</t>
    <phoneticPr fontId="2"/>
  </si>
  <si>
    <t>OSを選んで下さい</t>
    <phoneticPr fontId="2"/>
  </si>
  <si>
    <t>〆切関係</t>
    <rPh sb="0" eb="2">
      <t>シメキリ</t>
    </rPh>
    <rPh sb="2" eb="4">
      <t>カンケイ</t>
    </rPh>
    <phoneticPr fontId="2"/>
  </si>
  <si>
    <t>申込〆切</t>
    <rPh sb="0" eb="1">
      <t>モウ</t>
    </rPh>
    <rPh sb="1" eb="2">
      <t>コ</t>
    </rPh>
    <rPh sb="2" eb="4">
      <t>シメキリ</t>
    </rPh>
    <phoneticPr fontId="2"/>
  </si>
  <si>
    <t>開催日(初日)</t>
    <rPh sb="0" eb="2">
      <t>カイサイ</t>
    </rPh>
    <rPh sb="2" eb="3">
      <t>ビ</t>
    </rPh>
    <rPh sb="4" eb="6">
      <t>ショニチ</t>
    </rPh>
    <phoneticPr fontId="2"/>
  </si>
  <si>
    <t>開催日(最終日)</t>
    <rPh sb="0" eb="3">
      <t>カイサイビ</t>
    </rPh>
    <rPh sb="4" eb="7">
      <t>サイシュウビ</t>
    </rPh>
    <phoneticPr fontId="2"/>
  </si>
  <si>
    <t>セル(ピンク)に入力</t>
  </si>
  <si>
    <t>概要〆切</t>
    <rPh sb="0" eb="2">
      <t>ガイヨウ</t>
    </rPh>
    <rPh sb="2" eb="4">
      <t>シメキリ</t>
    </rPh>
    <phoneticPr fontId="2"/>
  </si>
  <si>
    <t>例．表面工業中研，平和大理工，基浦大表面工研，西北大ナノテク研，樹脂材研</t>
    <phoneticPr fontId="2"/>
  </si>
  <si>
    <r>
      <t>所属は簡便な略称で示して下さい</t>
    </r>
    <r>
      <rPr>
        <sz val="9"/>
        <color indexed="10"/>
        <rFont val="ＭＳ Ｐゴシック"/>
        <family val="3"/>
        <charset val="128"/>
      </rPr>
      <t>(最大10文字)</t>
    </r>
    <r>
      <rPr>
        <sz val="9"/>
        <rFont val="ＭＳ Ｐゴシック"/>
        <family val="3"/>
        <charset val="128"/>
      </rPr>
      <t>．一般企業の場合には会社名のみ，大学等の場合には学部・研究所名までとして下さい．</t>
    </r>
    <rPh sb="0" eb="2">
      <t>ショゾク</t>
    </rPh>
    <rPh sb="3" eb="5">
      <t>カンベン</t>
    </rPh>
    <rPh sb="6" eb="8">
      <t>リャクショウ</t>
    </rPh>
    <rPh sb="9" eb="10">
      <t>シメ</t>
    </rPh>
    <rPh sb="12" eb="13">
      <t>クダ</t>
    </rPh>
    <rPh sb="16" eb="18">
      <t>サイダイ</t>
    </rPh>
    <rPh sb="20" eb="22">
      <t>モジ</t>
    </rPh>
    <rPh sb="24" eb="26">
      <t>イッパン</t>
    </rPh>
    <rPh sb="26" eb="28">
      <t>キギョウ</t>
    </rPh>
    <rPh sb="29" eb="31">
      <t>バアイ</t>
    </rPh>
    <rPh sb="33" eb="36">
      <t>カイシャメイ</t>
    </rPh>
    <rPh sb="39" eb="41">
      <t>ダイガク</t>
    </rPh>
    <rPh sb="41" eb="42">
      <t>トウ</t>
    </rPh>
    <rPh sb="43" eb="45">
      <t>バアイ</t>
    </rPh>
    <rPh sb="47" eb="49">
      <t>ガクブ</t>
    </rPh>
    <rPh sb="50" eb="53">
      <t>ケンキュウジョ</t>
    </rPh>
    <rPh sb="53" eb="54">
      <t>メイ</t>
    </rPh>
    <rPh sb="59" eb="60">
      <t>クダ</t>
    </rPh>
    <phoneticPr fontId="2"/>
  </si>
  <si>
    <t>15.熱分解・ゾル-ゲル法</t>
    <phoneticPr fontId="2"/>
  </si>
  <si>
    <t>学術奨励講演賞（ポスター発表）</t>
    <rPh sb="4" eb="6">
      <t>コウエン</t>
    </rPh>
    <phoneticPr fontId="2"/>
  </si>
  <si>
    <t>Ｃ．表面の物質除去に関わる分野</t>
    <rPh sb="5" eb="7">
      <t>ブッシツ</t>
    </rPh>
    <rPh sb="7" eb="9">
      <t>ジョキョ</t>
    </rPh>
    <rPh sb="10" eb="11">
      <t>カカ</t>
    </rPh>
    <phoneticPr fontId="2"/>
  </si>
  <si>
    <t>Ｅ．表面技術に関連する諸分野</t>
    <rPh sb="11" eb="12">
      <t>ショ</t>
    </rPh>
    <phoneticPr fontId="2"/>
  </si>
  <si>
    <t>11.物理蒸着（PVD）</t>
    <phoneticPr fontId="2"/>
  </si>
  <si>
    <t>11.化学蒸着(CVD)</t>
    <phoneticPr fontId="2"/>
  </si>
  <si>
    <t>01.機械研磨・研削</t>
    <rPh sb="8" eb="9">
      <t>ケン</t>
    </rPh>
    <rPh sb="9" eb="10">
      <t>ケズ</t>
    </rPh>
    <phoneticPr fontId="2"/>
  </si>
  <si>
    <t>03.表面機能応用（触媒・センサーなど）</t>
    <rPh sb="10" eb="12">
      <t>ショクバイ</t>
    </rPh>
    <phoneticPr fontId="2"/>
  </si>
  <si>
    <t>04.電析応用（金属微粉・電池など）</t>
    <rPh sb="8" eb="10">
      <t>キンゾク</t>
    </rPh>
    <rPh sb="10" eb="12">
      <t>ビフン</t>
    </rPh>
    <rPh sb="13" eb="15">
      <t>デンチ</t>
    </rPh>
    <phoneticPr fontId="2"/>
  </si>
  <si>
    <t>06.微細加工プロセス（半導体など）</t>
    <rPh sb="12" eb="15">
      <t>ハンドウタイ</t>
    </rPh>
    <phoneticPr fontId="2"/>
  </si>
  <si>
    <t>Ｓ．シンポジウム</t>
    <phoneticPr fontId="2"/>
  </si>
  <si>
    <t>Ａ．表面の物理的被覆に関わる分野</t>
    <phoneticPr fontId="2"/>
  </si>
  <si>
    <t>Ｂ．表面の化学的被覆に関わる分野</t>
    <phoneticPr fontId="2"/>
  </si>
  <si>
    <t>Ｄ．表面処理の実務に関わる分野</t>
    <phoneticPr fontId="2"/>
  </si>
  <si>
    <t>meeting@sfj.or.jp</t>
    <phoneticPr fontId="2"/>
  </si>
  <si>
    <t>機 関 名</t>
    <rPh sb="0" eb="1">
      <t>キ</t>
    </rPh>
    <rPh sb="2" eb="3">
      <t>セキ</t>
    </rPh>
    <rPh sb="4" eb="5">
      <t>メイ</t>
    </rPh>
    <phoneticPr fontId="2"/>
  </si>
  <si>
    <t>部 署 名</t>
    <rPh sb="0" eb="1">
      <t>ブ</t>
    </rPh>
    <rPh sb="2" eb="3">
      <t>ショ</t>
    </rPh>
    <rPh sb="4" eb="5">
      <t>メイ</t>
    </rPh>
    <phoneticPr fontId="2"/>
  </si>
  <si>
    <t>氏　　名</t>
    <phoneticPr fontId="2"/>
  </si>
  <si>
    <t>住　　所</t>
    <rPh sb="0" eb="1">
      <t>ジュウ</t>
    </rPh>
    <rPh sb="3" eb="4">
      <t>ショ</t>
    </rPh>
    <phoneticPr fontId="2"/>
  </si>
  <si>
    <r>
      <t>講演順序の希望や上欄で入力できない項目をこちらに記入してください．</t>
    </r>
    <r>
      <rPr>
        <sz val="9"/>
        <color indexed="10"/>
        <rFont val="ＭＳ Ｐゴシック"/>
        <family val="3"/>
        <charset val="128"/>
      </rPr>
      <t/>
    </r>
    <rPh sb="0" eb="2">
      <t>コウエン</t>
    </rPh>
    <rPh sb="2" eb="4">
      <t>ジュンジョ</t>
    </rPh>
    <rPh sb="5" eb="7">
      <t>キボウ</t>
    </rPh>
    <rPh sb="8" eb="9">
      <t>ウエ</t>
    </rPh>
    <rPh sb="9" eb="10">
      <t>ラン</t>
    </rPh>
    <rPh sb="11" eb="13">
      <t>ニュウリョク</t>
    </rPh>
    <rPh sb="17" eb="19">
      <t>コウモク</t>
    </rPh>
    <rPh sb="24" eb="26">
      <t>キニュウ</t>
    </rPh>
    <phoneticPr fontId="2"/>
  </si>
  <si>
    <t/>
  </si>
  <si>
    <t>選んで下さい</t>
  </si>
  <si>
    <t>東北大学</t>
    <rPh sb="0" eb="2">
      <t>トウホク</t>
    </rPh>
    <rPh sb="2" eb="4">
      <t>ダイガク</t>
    </rPh>
    <phoneticPr fontId="2"/>
  </si>
  <si>
    <t>講演分類記号1</t>
    <phoneticPr fontId="2"/>
  </si>
  <si>
    <t>講演分類記号2</t>
    <phoneticPr fontId="2"/>
  </si>
  <si>
    <r>
      <t>E-Mail　</t>
    </r>
    <r>
      <rPr>
        <sz val="12"/>
        <color indexed="10"/>
        <rFont val="ＭＳ Ｐゴシック"/>
        <family val="3"/>
        <charset val="128"/>
      </rPr>
      <t>*</t>
    </r>
    <phoneticPr fontId="2"/>
  </si>
  <si>
    <r>
      <rPr>
        <sz val="9"/>
        <color indexed="10"/>
        <rFont val="ＭＳ Ｐゴシック"/>
        <family val="3"/>
        <charset val="128"/>
      </rPr>
      <t>*</t>
    </r>
    <r>
      <rPr>
        <sz val="9"/>
        <rFont val="ＭＳ Ｐゴシック"/>
        <family val="3"/>
        <charset val="128"/>
      </rPr>
      <t>　講演要旨の提出，参加登録に関する案内など大会に係わる重要なお知らせを送信します。ミスタイプにご注意ください。</t>
    </r>
    <rPh sb="36" eb="38">
      <t>ソウシン</t>
    </rPh>
    <phoneticPr fontId="2"/>
  </si>
  <si>
    <t>OSを選んで下さい</t>
  </si>
  <si>
    <t>01.表界面制御によるエネルギー材料創製技術の新展開</t>
    <phoneticPr fontId="2"/>
  </si>
</sst>
</file>

<file path=xl/styles.xml><?xml version="1.0" encoding="utf-8"?>
<styleSheet xmlns="http://schemas.openxmlformats.org/spreadsheetml/2006/main">
  <numFmts count="2">
    <numFmt numFmtId="176" formatCode="0_ "/>
    <numFmt numFmtId="177" formatCode="0_);[Red]\(0\)"/>
  </numFmts>
  <fonts count="19">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indexed="10"/>
      <name val="ＭＳ Ｐゴシック"/>
      <family val="3"/>
      <charset val="128"/>
    </font>
    <font>
      <sz val="9"/>
      <name val="ＭＳ Ｐゴシック"/>
      <family val="3"/>
      <charset val="128"/>
    </font>
    <font>
      <b/>
      <sz val="11"/>
      <name val="ＭＳ Ｐゴシック"/>
      <family val="3"/>
      <charset val="128"/>
    </font>
    <font>
      <b/>
      <sz val="11"/>
      <color indexed="10"/>
      <name val="ＭＳ Ｐゴシック"/>
      <family val="3"/>
      <charset val="128"/>
    </font>
    <font>
      <u/>
      <sz val="11"/>
      <color indexed="12"/>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9"/>
      <color indexed="10"/>
      <name val="ＭＳ Ｐゴシック"/>
      <family val="3"/>
      <charset val="128"/>
    </font>
    <font>
      <sz val="12"/>
      <name val="Bookman Old Style"/>
      <family val="1"/>
    </font>
    <font>
      <b/>
      <sz val="12"/>
      <name val="ＭＳ Ｐゴシック"/>
      <family val="3"/>
      <charset val="128"/>
    </font>
    <font>
      <sz val="14"/>
      <color indexed="12"/>
      <name val="ＭＳ Ｐゴシック"/>
      <family val="3"/>
      <charset val="128"/>
    </font>
    <font>
      <sz val="12"/>
      <name val="ＭＳ ゴシック"/>
      <family val="3"/>
      <charset val="128"/>
    </font>
    <font>
      <sz val="9"/>
      <color indexed="81"/>
      <name val="ＭＳ Ｐゴシック"/>
      <family val="3"/>
      <charset val="128"/>
    </font>
    <font>
      <sz val="12"/>
      <color indexed="10"/>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275">
    <xf numFmtId="0" fontId="0" fillId="0" borderId="0" xfId="0"/>
    <xf numFmtId="0" fontId="0" fillId="2" borderId="0" xfId="0" applyFill="1" applyBorder="1"/>
    <xf numFmtId="0" fontId="0" fillId="2" borderId="0" xfId="0" applyFill="1" applyBorder="1" applyAlignment="1">
      <alignment horizontal="right"/>
    </xf>
    <xf numFmtId="0" fontId="0" fillId="0" borderId="0" xfId="0" applyFill="1"/>
    <xf numFmtId="0" fontId="0" fillId="2" borderId="0" xfId="0" applyFill="1" applyBorder="1" applyAlignment="1">
      <alignment horizontal="left"/>
    </xf>
    <xf numFmtId="0" fontId="0" fillId="3" borderId="1" xfId="0" applyFill="1" applyBorder="1"/>
    <xf numFmtId="0" fontId="0" fillId="3" borderId="1" xfId="0" applyFill="1" applyBorder="1" applyAlignment="1">
      <alignment horizontal="right"/>
    </xf>
    <xf numFmtId="0" fontId="0" fillId="3" borderId="1" xfId="0" applyFill="1" applyBorder="1" applyAlignment="1">
      <alignment horizontal="center"/>
    </xf>
    <xf numFmtId="0" fontId="0" fillId="3" borderId="1" xfId="0" applyFill="1" applyBorder="1" applyAlignment="1">
      <alignment horizontal="left"/>
    </xf>
    <xf numFmtId="0" fontId="0" fillId="4" borderId="1" xfId="0" applyFill="1" applyBorder="1" applyAlignment="1">
      <alignment horizontal="left"/>
    </xf>
    <xf numFmtId="0" fontId="0" fillId="5" borderId="2" xfId="0" applyFill="1" applyBorder="1"/>
    <xf numFmtId="0" fontId="0" fillId="5" borderId="3" xfId="0" applyFill="1" applyBorder="1"/>
    <xf numFmtId="0" fontId="0" fillId="5" borderId="4" xfId="0" applyFill="1" applyBorder="1"/>
    <xf numFmtId="0" fontId="0" fillId="5" borderId="5"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8" xfId="0" applyFill="1" applyBorder="1" applyAlignment="1">
      <alignment horizontal="left"/>
    </xf>
    <xf numFmtId="0" fontId="0" fillId="0" borderId="0" xfId="0" applyFill="1" applyBorder="1"/>
    <xf numFmtId="0" fontId="0" fillId="6" borderId="0" xfId="0" applyFill="1"/>
    <xf numFmtId="0" fontId="0" fillId="4" borderId="0" xfId="0" applyFill="1"/>
    <xf numFmtId="0" fontId="0" fillId="4" borderId="0" xfId="0" applyFill="1" applyBorder="1"/>
    <xf numFmtId="0" fontId="0" fillId="6" borderId="0" xfId="0" applyFill="1" applyAlignment="1">
      <alignment horizontal="left"/>
    </xf>
    <xf numFmtId="0" fontId="0" fillId="4" borderId="0" xfId="0" applyFill="1" applyAlignment="1">
      <alignment horizontal="left"/>
    </xf>
    <xf numFmtId="0" fontId="0" fillId="2" borderId="0" xfId="0" applyFill="1" applyBorder="1" applyAlignment="1">
      <alignment horizontal="center"/>
    </xf>
    <xf numFmtId="0" fontId="0" fillId="3" borderId="10" xfId="0" applyFill="1" applyBorder="1" applyAlignment="1">
      <alignment horizontal="right"/>
    </xf>
    <xf numFmtId="0" fontId="0" fillId="3" borderId="11" xfId="0" applyFill="1" applyBorder="1" applyAlignment="1">
      <alignment horizontal="right"/>
    </xf>
    <xf numFmtId="0" fontId="5" fillId="2" borderId="0" xfId="0" applyFont="1" applyFill="1" applyBorder="1"/>
    <xf numFmtId="0" fontId="5" fillId="2" borderId="0" xfId="0" applyFont="1" applyFill="1" applyBorder="1" applyAlignment="1">
      <alignment horizontal="left" indent="1"/>
    </xf>
    <xf numFmtId="0" fontId="3" fillId="4" borderId="0" xfId="0" applyFont="1" applyFill="1"/>
    <xf numFmtId="0" fontId="3" fillId="6" borderId="0" xfId="0" applyFont="1" applyFill="1"/>
    <xf numFmtId="0" fontId="0" fillId="3" borderId="12" xfId="0" applyFill="1" applyBorder="1"/>
    <xf numFmtId="0" fontId="0" fillId="3" borderId="13" xfId="0" applyFill="1" applyBorder="1" applyAlignment="1">
      <alignment horizontal="left"/>
    </xf>
    <xf numFmtId="0" fontId="3" fillId="5" borderId="14" xfId="0" applyFont="1" applyFill="1" applyBorder="1"/>
    <xf numFmtId="0" fontId="3" fillId="5" borderId="13" xfId="0" applyFont="1" applyFill="1" applyBorder="1"/>
    <xf numFmtId="0" fontId="0" fillId="4" borderId="0" xfId="0" applyFill="1" applyAlignment="1">
      <alignment horizontal="center"/>
    </xf>
    <xf numFmtId="0" fontId="7" fillId="4" borderId="1" xfId="0" applyFont="1" applyFill="1" applyBorder="1" applyAlignment="1">
      <alignment horizontal="center"/>
    </xf>
    <xf numFmtId="0" fontId="4" fillId="2" borderId="0" xfId="0" applyFont="1" applyFill="1" applyBorder="1" applyAlignment="1">
      <alignment horizontal="center"/>
    </xf>
    <xf numFmtId="0" fontId="4" fillId="3" borderId="1" xfId="0" applyFont="1" applyFill="1" applyBorder="1" applyAlignment="1">
      <alignment horizontal="center"/>
    </xf>
    <xf numFmtId="0" fontId="4" fillId="2" borderId="8" xfId="0" applyFont="1" applyFill="1" applyBorder="1" applyAlignment="1">
      <alignment horizontal="center"/>
    </xf>
    <xf numFmtId="0" fontId="4" fillId="3" borderId="11" xfId="0" applyFont="1" applyFill="1" applyBorder="1" applyAlignment="1">
      <alignment horizontal="center"/>
    </xf>
    <xf numFmtId="0" fontId="4" fillId="4" borderId="11" xfId="0" applyFont="1" applyFill="1" applyBorder="1" applyAlignment="1">
      <alignment horizontal="center"/>
    </xf>
    <xf numFmtId="0" fontId="4" fillId="4" borderId="10" xfId="0" applyFont="1" applyFill="1" applyBorder="1" applyAlignment="1">
      <alignment horizontal="center"/>
    </xf>
    <xf numFmtId="0" fontId="0" fillId="2" borderId="8" xfId="0" applyFill="1" applyBorder="1" applyAlignment="1">
      <alignment horizontal="center"/>
    </xf>
    <xf numFmtId="0" fontId="0" fillId="6" borderId="0" xfId="0" applyFill="1" applyAlignment="1">
      <alignment horizontal="center"/>
    </xf>
    <xf numFmtId="0" fontId="0" fillId="4" borderId="13" xfId="0" applyFill="1" applyBorder="1" applyAlignment="1" applyProtection="1">
      <alignment horizontal="left"/>
      <protection locked="0"/>
    </xf>
    <xf numFmtId="0" fontId="6" fillId="0" borderId="0" xfId="0" applyFont="1" applyFill="1"/>
    <xf numFmtId="0" fontId="1" fillId="3" borderId="1" xfId="0" applyFont="1" applyFill="1" applyBorder="1" applyAlignment="1">
      <alignment horizontal="right"/>
    </xf>
    <xf numFmtId="0" fontId="3" fillId="5" borderId="0" xfId="0" applyFont="1" applyFill="1" applyBorder="1" applyAlignment="1">
      <alignment horizontal="center"/>
    </xf>
    <xf numFmtId="0" fontId="10" fillId="5" borderId="0" xfId="0" applyFont="1" applyFill="1" applyBorder="1" applyAlignment="1">
      <alignment horizontal="center"/>
    </xf>
    <xf numFmtId="0" fontId="0" fillId="4" borderId="1" xfId="0" applyFill="1" applyBorder="1" applyAlignment="1" applyProtection="1">
      <alignment horizontal="left"/>
      <protection locked="0"/>
    </xf>
    <xf numFmtId="0" fontId="1" fillId="5" borderId="15" xfId="0" applyFont="1" applyFill="1" applyBorder="1" applyAlignment="1">
      <alignment horizontal="right"/>
    </xf>
    <xf numFmtId="177" fontId="0" fillId="4" borderId="1" xfId="0" applyNumberFormat="1" applyFill="1" applyBorder="1" applyAlignment="1">
      <alignment horizontal="left"/>
    </xf>
    <xf numFmtId="14" fontId="0" fillId="4" borderId="1" xfId="0" applyNumberFormat="1" applyFill="1" applyBorder="1" applyAlignment="1" applyProtection="1">
      <alignment horizontal="left"/>
      <protection locked="0"/>
    </xf>
    <xf numFmtId="176" fontId="0" fillId="4" borderId="1" xfId="0" applyNumberFormat="1" applyFill="1" applyBorder="1" applyAlignment="1" applyProtection="1">
      <alignment horizontal="left"/>
      <protection locked="0"/>
    </xf>
    <xf numFmtId="0" fontId="0" fillId="4" borderId="1" xfId="0" applyFill="1" applyBorder="1" applyProtection="1">
      <protection locked="0"/>
    </xf>
    <xf numFmtId="0" fontId="0" fillId="4" borderId="13" xfId="0" applyFill="1" applyBorder="1" applyProtection="1">
      <protection locked="0"/>
    </xf>
    <xf numFmtId="0" fontId="0" fillId="4" borderId="1" xfId="0" applyFill="1" applyBorder="1" applyAlignment="1" applyProtection="1">
      <alignment horizontal="center"/>
      <protection locked="0"/>
    </xf>
    <xf numFmtId="0" fontId="1" fillId="5" borderId="15" xfId="0" applyFont="1" applyFill="1" applyBorder="1" applyAlignment="1" applyProtection="1">
      <alignment horizontal="center"/>
    </xf>
    <xf numFmtId="0" fontId="0" fillId="2" borderId="5" xfId="0" applyFill="1" applyBorder="1" applyProtection="1"/>
    <xf numFmtId="0" fontId="0" fillId="2" borderId="0" xfId="0" applyFill="1" applyBorder="1" applyAlignment="1" applyProtection="1">
      <alignment horizontal="right"/>
    </xf>
    <xf numFmtId="0" fontId="0" fillId="2" borderId="0" xfId="0" applyFill="1" applyBorder="1" applyAlignment="1" applyProtection="1">
      <alignment horizontal="left"/>
    </xf>
    <xf numFmtId="0" fontId="0" fillId="2" borderId="0" xfId="0" applyFill="1" applyBorder="1" applyProtection="1"/>
    <xf numFmtId="0" fontId="0" fillId="2" borderId="0" xfId="0" applyFill="1" applyBorder="1" applyAlignment="1" applyProtection="1">
      <alignment horizontal="center"/>
    </xf>
    <xf numFmtId="0" fontId="0" fillId="2" borderId="6" xfId="0" applyFill="1" applyBorder="1" applyProtection="1"/>
    <xf numFmtId="0" fontId="0" fillId="2" borderId="0" xfId="0" applyFill="1" applyBorder="1" applyAlignment="1" applyProtection="1">
      <alignment horizontal="left" wrapText="1"/>
    </xf>
    <xf numFmtId="0" fontId="0" fillId="2" borderId="7" xfId="0" applyFill="1" applyBorder="1" applyProtection="1"/>
    <xf numFmtId="0" fontId="0" fillId="2" borderId="8" xfId="0" applyFill="1" applyBorder="1" applyProtection="1"/>
    <xf numFmtId="0" fontId="0" fillId="2" borderId="9" xfId="0" applyFill="1" applyBorder="1" applyProtection="1"/>
    <xf numFmtId="0" fontId="7" fillId="2" borderId="0" xfId="0" applyFont="1" applyFill="1" applyBorder="1" applyAlignment="1">
      <alignment horizontal="right"/>
    </xf>
    <xf numFmtId="0" fontId="0" fillId="4" borderId="0" xfId="0" applyFill="1" applyAlignment="1">
      <alignment horizontal="right"/>
    </xf>
    <xf numFmtId="0" fontId="0" fillId="3" borderId="14" xfId="0" applyFill="1" applyBorder="1"/>
    <xf numFmtId="0" fontId="0" fillId="3" borderId="13" xfId="0" applyFill="1" applyBorder="1"/>
    <xf numFmtId="0" fontId="0" fillId="2" borderId="1" xfId="0" applyFill="1" applyBorder="1" applyAlignment="1">
      <alignment horizontal="center"/>
    </xf>
    <xf numFmtId="0" fontId="0" fillId="2" borderId="13" xfId="0" applyFill="1" applyBorder="1"/>
    <xf numFmtId="0" fontId="0" fillId="2" borderId="1" xfId="0" applyFill="1" applyBorder="1"/>
    <xf numFmtId="0" fontId="10" fillId="3" borderId="1" xfId="0" applyFont="1" applyFill="1" applyBorder="1"/>
    <xf numFmtId="0" fontId="10" fillId="2" borderId="0" xfId="0" applyFont="1" applyFill="1" applyBorder="1"/>
    <xf numFmtId="0" fontId="10" fillId="3" borderId="1" xfId="0" applyFont="1" applyFill="1" applyBorder="1" applyAlignment="1">
      <alignment horizontal="center"/>
    </xf>
    <xf numFmtId="0" fontId="10" fillId="2" borderId="3" xfId="0" applyFont="1" applyFill="1" applyBorder="1" applyAlignment="1">
      <alignment horizontal="center"/>
    </xf>
    <xf numFmtId="0" fontId="10" fillId="2" borderId="0" xfId="0" applyFont="1" applyFill="1" applyBorder="1" applyAlignment="1">
      <alignment horizontal="center"/>
    </xf>
    <xf numFmtId="0" fontId="10" fillId="3" borderId="11" xfId="0" applyFont="1" applyFill="1" applyBorder="1" applyAlignment="1">
      <alignment horizontal="center"/>
    </xf>
    <xf numFmtId="0" fontId="10" fillId="2" borderId="0" xfId="0" applyFont="1" applyFill="1" applyBorder="1" applyAlignment="1">
      <alignment horizontal="right"/>
    </xf>
    <xf numFmtId="0" fontId="14" fillId="2" borderId="0" xfId="0" applyFont="1" applyFill="1" applyBorder="1"/>
    <xf numFmtId="0" fontId="14" fillId="2" borderId="0" xfId="0" applyFont="1" applyFill="1" applyBorder="1" applyAlignment="1">
      <alignment horizontal="left"/>
    </xf>
    <xf numFmtId="0" fontId="14" fillId="2" borderId="0" xfId="0" applyFont="1" applyFill="1" applyBorder="1" applyProtection="1"/>
    <xf numFmtId="0" fontId="10" fillId="4" borderId="1" xfId="0" applyFont="1" applyFill="1" applyBorder="1" applyAlignment="1">
      <alignment horizontal="right"/>
    </xf>
    <xf numFmtId="0" fontId="10" fillId="4" borderId="1" xfId="0" applyFont="1" applyFill="1" applyBorder="1" applyAlignment="1">
      <alignment horizontal="center"/>
    </xf>
    <xf numFmtId="0" fontId="10" fillId="4" borderId="11" xfId="0" applyFont="1" applyFill="1" applyBorder="1" applyAlignment="1">
      <alignment horizontal="center" vertical="center"/>
    </xf>
    <xf numFmtId="0" fontId="6" fillId="2" borderId="0" xfId="0" applyFont="1" applyFill="1" applyBorder="1" applyAlignment="1" applyProtection="1">
      <alignment horizontal="left"/>
    </xf>
    <xf numFmtId="0" fontId="0" fillId="4" borderId="1" xfId="0" applyFill="1" applyBorder="1" applyAlignment="1">
      <alignment horizontal="center"/>
    </xf>
    <xf numFmtId="0" fontId="0" fillId="6" borderId="7" xfId="0" applyFill="1" applyBorder="1"/>
    <xf numFmtId="0" fontId="0" fillId="6" borderId="14" xfId="0" applyFill="1" applyBorder="1"/>
    <xf numFmtId="0" fontId="0" fillId="5" borderId="14" xfId="0" applyFill="1" applyBorder="1"/>
    <xf numFmtId="0" fontId="0" fillId="5" borderId="13" xfId="0" applyFill="1" applyBorder="1"/>
    <xf numFmtId="0" fontId="0" fillId="2" borderId="13" xfId="0" applyFill="1" applyBorder="1" applyAlignment="1">
      <alignment horizontal="left"/>
    </xf>
    <xf numFmtId="0" fontId="0" fillId="7" borderId="1" xfId="0" applyFill="1" applyBorder="1"/>
    <xf numFmtId="0" fontId="0" fillId="7" borderId="14" xfId="0" applyFill="1" applyBorder="1" applyAlignment="1">
      <alignment horizontal="right"/>
    </xf>
    <xf numFmtId="0" fontId="0" fillId="8" borderId="16" xfId="0" applyFill="1" applyBorder="1"/>
    <xf numFmtId="0" fontId="0" fillId="8" borderId="0" xfId="0" applyFill="1"/>
    <xf numFmtId="0" fontId="0" fillId="8" borderId="16" xfId="0" applyFill="1" applyBorder="1" applyAlignment="1">
      <alignment horizontal="center"/>
    </xf>
    <xf numFmtId="0" fontId="0" fillId="8" borderId="5" xfId="0" applyFill="1" applyBorder="1"/>
    <xf numFmtId="0" fontId="0" fillId="8" borderId="0" xfId="0" applyFill="1" applyBorder="1"/>
    <xf numFmtId="0" fontId="0" fillId="8" borderId="6" xfId="0" applyFill="1" applyBorder="1"/>
    <xf numFmtId="0" fontId="0" fillId="8" borderId="2" xfId="0" applyFill="1" applyBorder="1"/>
    <xf numFmtId="0" fontId="0" fillId="8" borderId="3" xfId="0" applyFill="1" applyBorder="1"/>
    <xf numFmtId="0" fontId="0" fillId="8" borderId="4" xfId="0" applyFill="1" applyBorder="1"/>
    <xf numFmtId="0" fontId="0" fillId="8" borderId="7" xfId="0" applyFill="1" applyBorder="1"/>
    <xf numFmtId="0" fontId="0" fillId="8" borderId="8" xfId="0" applyFill="1" applyBorder="1"/>
    <xf numFmtId="0" fontId="0" fillId="8" borderId="9" xfId="0" applyFill="1" applyBorder="1"/>
    <xf numFmtId="0" fontId="0" fillId="8" borderId="1" xfId="0" applyFill="1" applyBorder="1"/>
    <xf numFmtId="0" fontId="0" fillId="8" borderId="13" xfId="0" applyFill="1" applyBorder="1" applyAlignment="1">
      <alignment horizontal="left"/>
    </xf>
    <xf numFmtId="0" fontId="0" fillId="8" borderId="1" xfId="0" applyFill="1" applyBorder="1" applyAlignment="1">
      <alignment horizontal="center"/>
    </xf>
    <xf numFmtId="0" fontId="0" fillId="8" borderId="14" xfId="0" applyFill="1" applyBorder="1"/>
    <xf numFmtId="0" fontId="0" fillId="8" borderId="12" xfId="0" applyFill="1" applyBorder="1"/>
    <xf numFmtId="0" fontId="0" fillId="8" borderId="13" xfId="0" applyFill="1" applyBorder="1"/>
    <xf numFmtId="0" fontId="0" fillId="8" borderId="14" xfId="0" applyFill="1" applyBorder="1" applyAlignment="1">
      <alignment horizontal="left"/>
    </xf>
    <xf numFmtId="0" fontId="0" fillId="0" borderId="1" xfId="0" applyFill="1" applyBorder="1"/>
    <xf numFmtId="0" fontId="1" fillId="2" borderId="1" xfId="0" applyFont="1" applyFill="1" applyBorder="1" applyAlignment="1">
      <alignment horizontal="left"/>
    </xf>
    <xf numFmtId="0" fontId="0" fillId="4" borderId="0" xfId="0" applyFill="1" applyBorder="1" applyAlignment="1">
      <alignment horizontal="right"/>
    </xf>
    <xf numFmtId="0" fontId="10" fillId="4" borderId="0" xfId="0" applyFont="1" applyFill="1" applyBorder="1"/>
    <xf numFmtId="0" fontId="0" fillId="0" borderId="0" xfId="0" applyFill="1" applyBorder="1" applyAlignment="1">
      <alignment horizontal="center"/>
    </xf>
    <xf numFmtId="0" fontId="10" fillId="4" borderId="1" xfId="0" applyFont="1" applyFill="1" applyBorder="1" applyAlignment="1">
      <alignment horizontal="center" vertical="center"/>
    </xf>
    <xf numFmtId="0" fontId="0" fillId="0" borderId="1" xfId="0" applyFill="1" applyBorder="1" applyAlignment="1">
      <alignment horizontal="center"/>
    </xf>
    <xf numFmtId="0" fontId="0" fillId="0" borderId="10" xfId="0" applyFill="1" applyBorder="1" applyAlignment="1">
      <alignment horizontal="center"/>
    </xf>
    <xf numFmtId="0" fontId="0" fillId="8" borderId="1" xfId="0" applyFill="1" applyBorder="1" applyAlignment="1">
      <alignment horizontal="center" shrinkToFit="1"/>
    </xf>
    <xf numFmtId="0" fontId="0" fillId="3" borderId="1" xfId="0" applyFill="1" applyBorder="1" applyAlignment="1">
      <alignment shrinkToFit="1"/>
    </xf>
    <xf numFmtId="0" fontId="0" fillId="0" borderId="1" xfId="0" applyFill="1" applyBorder="1" applyAlignment="1">
      <alignment shrinkToFit="1"/>
    </xf>
    <xf numFmtId="0" fontId="0" fillId="0" borderId="11" xfId="0" applyFill="1" applyBorder="1" applyAlignment="1">
      <alignment shrinkToFit="1"/>
    </xf>
    <xf numFmtId="0" fontId="0" fillId="0" borderId="10" xfId="0" applyFill="1" applyBorder="1" applyAlignment="1">
      <alignment horizontal="center" shrinkToFit="1"/>
    </xf>
    <xf numFmtId="0" fontId="0" fillId="0" borderId="10" xfId="0" applyFill="1" applyBorder="1" applyAlignment="1">
      <alignment shrinkToFit="1"/>
    </xf>
    <xf numFmtId="0" fontId="0" fillId="0" borderId="0" xfId="0" applyFill="1" applyBorder="1" applyAlignment="1">
      <alignment shrinkToFit="1"/>
    </xf>
    <xf numFmtId="0" fontId="0" fillId="3" borderId="13" xfId="0" applyFill="1" applyBorder="1" applyAlignment="1">
      <alignment shrinkToFit="1"/>
    </xf>
    <xf numFmtId="0" fontId="0" fillId="0" borderId="4" xfId="0" applyFill="1" applyBorder="1" applyAlignment="1">
      <alignment shrinkToFit="1"/>
    </xf>
    <xf numFmtId="0" fontId="0" fillId="0" borderId="9" xfId="0" applyFill="1" applyBorder="1" applyAlignment="1">
      <alignment horizontal="center" shrinkToFit="1"/>
    </xf>
    <xf numFmtId="0" fontId="4" fillId="0" borderId="1" xfId="0" applyFont="1" applyFill="1" applyBorder="1" applyAlignment="1">
      <alignment horizontal="center"/>
    </xf>
    <xf numFmtId="0" fontId="4" fillId="0" borderId="11" xfId="0" applyFont="1" applyFill="1" applyBorder="1" applyAlignment="1">
      <alignment horizontal="center"/>
    </xf>
    <xf numFmtId="0" fontId="4" fillId="0" borderId="10" xfId="0" applyFont="1" applyFill="1" applyBorder="1" applyAlignment="1">
      <alignment horizontal="center"/>
    </xf>
    <xf numFmtId="0" fontId="0" fillId="6" borderId="0" xfId="0" applyFill="1" applyBorder="1"/>
    <xf numFmtId="0" fontId="0" fillId="5" borderId="1" xfId="0" applyFill="1" applyBorder="1" applyAlignment="1">
      <alignment horizontal="center"/>
    </xf>
    <xf numFmtId="0" fontId="0" fillId="2" borderId="1" xfId="0" applyFill="1" applyBorder="1" applyAlignment="1">
      <alignment horizontal="left"/>
    </xf>
    <xf numFmtId="0" fontId="0" fillId="3" borderId="14" xfId="0" applyFill="1" applyBorder="1" applyAlignment="1">
      <alignment horizontal="left"/>
    </xf>
    <xf numFmtId="0" fontId="0" fillId="3" borderId="12" xfId="0" applyFill="1" applyBorder="1" applyAlignment="1">
      <alignment horizontal="left"/>
    </xf>
    <xf numFmtId="0" fontId="4" fillId="0" borderId="1" xfId="0" applyFont="1" applyFill="1" applyBorder="1"/>
    <xf numFmtId="0" fontId="0" fillId="3" borderId="1" xfId="0" applyFill="1" applyBorder="1" applyAlignment="1"/>
    <xf numFmtId="0" fontId="0" fillId="3" borderId="14" xfId="0" applyFill="1" applyBorder="1" applyAlignment="1"/>
    <xf numFmtId="0" fontId="0" fillId="5" borderId="14" xfId="0" applyFill="1" applyBorder="1" applyAlignment="1"/>
    <xf numFmtId="0" fontId="0" fillId="5" borderId="13" xfId="0" applyFill="1" applyBorder="1" applyAlignment="1"/>
    <xf numFmtId="0" fontId="0" fillId="5" borderId="1" xfId="0" applyFill="1" applyBorder="1" applyAlignment="1"/>
    <xf numFmtId="14" fontId="0" fillId="4" borderId="1" xfId="0" applyNumberFormat="1" applyFill="1" applyBorder="1" applyAlignment="1">
      <alignment horizontal="left"/>
    </xf>
    <xf numFmtId="14" fontId="0" fillId="0" borderId="1" xfId="0" applyNumberFormat="1" applyFill="1" applyBorder="1" applyAlignment="1">
      <alignment shrinkToFit="1"/>
    </xf>
    <xf numFmtId="0" fontId="0" fillId="0" borderId="0" xfId="0" applyFill="1" applyAlignment="1">
      <alignment horizontal="center"/>
    </xf>
    <xf numFmtId="0" fontId="4" fillId="2" borderId="1" xfId="0" applyFont="1" applyFill="1" applyBorder="1" applyAlignment="1">
      <alignment horizontal="center"/>
    </xf>
    <xf numFmtId="0" fontId="0" fillId="0" borderId="0" xfId="0" applyFill="1" applyBorder="1" applyAlignment="1">
      <alignment horizontal="center" shrinkToFit="1"/>
    </xf>
    <xf numFmtId="14" fontId="0" fillId="0" borderId="0" xfId="0" applyNumberFormat="1" applyFill="1" applyBorder="1" applyAlignment="1">
      <alignment shrinkToFit="1"/>
    </xf>
    <xf numFmtId="0" fontId="4" fillId="0" borderId="0" xfId="0" applyFont="1" applyFill="1" applyBorder="1" applyAlignment="1">
      <alignment horizontal="center"/>
    </xf>
    <xf numFmtId="0" fontId="4" fillId="0" borderId="0" xfId="0" applyFont="1" applyFill="1" applyBorder="1"/>
    <xf numFmtId="0" fontId="0" fillId="0" borderId="0" xfId="0" applyFill="1" applyBorder="1" applyAlignment="1">
      <alignment horizontal="left"/>
    </xf>
    <xf numFmtId="0" fontId="0" fillId="2" borderId="1" xfId="0" applyFill="1" applyBorder="1" applyAlignment="1">
      <alignment horizontal="center" shrinkToFit="1"/>
    </xf>
    <xf numFmtId="0" fontId="4" fillId="0" borderId="10" xfId="0" applyFont="1" applyFill="1" applyBorder="1" applyAlignment="1">
      <alignment horizontal="center" shrinkToFit="1"/>
    </xf>
    <xf numFmtId="0" fontId="4" fillId="0" borderId="1" xfId="0" applyFont="1" applyFill="1" applyBorder="1" applyAlignment="1">
      <alignment horizontal="center" shrinkToFit="1"/>
    </xf>
    <xf numFmtId="0" fontId="4" fillId="0" borderId="11" xfId="0" applyFont="1" applyFill="1" applyBorder="1" applyAlignment="1">
      <alignment horizontal="center" shrinkToFit="1"/>
    </xf>
    <xf numFmtId="0" fontId="1" fillId="0" borderId="10" xfId="0" applyFont="1"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6" borderId="1" xfId="0" applyFill="1" applyBorder="1" applyAlignment="1">
      <alignment horizontal="center"/>
    </xf>
    <xf numFmtId="0" fontId="0" fillId="3" borderId="16" xfId="0" applyFill="1" applyBorder="1" applyAlignment="1">
      <alignment horizontal="center"/>
    </xf>
    <xf numFmtId="0" fontId="16" fillId="3" borderId="1" xfId="0" applyFont="1" applyFill="1" applyBorder="1" applyAlignment="1">
      <alignment horizontal="center"/>
    </xf>
    <xf numFmtId="0" fontId="5" fillId="2" borderId="0" xfId="0" applyFont="1" applyFill="1" applyBorder="1" applyAlignment="1">
      <alignment horizontal="left" vertical="top" wrapText="1" indent="1"/>
    </xf>
    <xf numFmtId="0" fontId="5" fillId="2" borderId="5" xfId="0" applyFont="1" applyFill="1" applyBorder="1" applyAlignment="1">
      <alignment horizontal="left" vertical="top" wrapText="1" indent="1"/>
    </xf>
    <xf numFmtId="0" fontId="7" fillId="2" borderId="0" xfId="0" applyFont="1" applyFill="1" applyBorder="1" applyAlignment="1">
      <alignment horizontal="center"/>
    </xf>
    <xf numFmtId="0" fontId="5" fillId="2" borderId="0" xfId="0" applyFont="1" applyFill="1" applyBorder="1" applyAlignment="1" applyProtection="1">
      <alignment horizontal="left" vertical="top" wrapText="1"/>
    </xf>
    <xf numFmtId="0" fontId="7" fillId="4" borderId="14"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0" fillId="4" borderId="2" xfId="0" applyFill="1" applyBorder="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0" fillId="4" borderId="9" xfId="0" applyFill="1" applyBorder="1" applyAlignment="1" applyProtection="1">
      <alignment horizontal="left" vertical="top" wrapText="1"/>
      <protection locked="0"/>
    </xf>
    <xf numFmtId="0" fontId="0" fillId="4" borderId="14" xfId="0" applyFill="1" applyBorder="1" applyAlignment="1" applyProtection="1">
      <alignment horizontal="left" vertical="top"/>
      <protection locked="0"/>
    </xf>
    <xf numFmtId="0" fontId="0" fillId="4" borderId="12"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5" fillId="2" borderId="3" xfId="0" applyFont="1" applyFill="1" applyBorder="1" applyAlignment="1">
      <alignment horizontal="right" vertical="top"/>
    </xf>
    <xf numFmtId="49" fontId="0" fillId="4" borderId="2"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7" xfId="0" applyNumberFormat="1" applyFill="1" applyBorder="1" applyAlignment="1" applyProtection="1">
      <alignment horizontal="left" vertical="top" wrapText="1"/>
      <protection locked="0"/>
    </xf>
    <xf numFmtId="49" fontId="0" fillId="4" borderId="8" xfId="0" applyNumberFormat="1" applyFill="1" applyBorder="1" applyAlignment="1" applyProtection="1">
      <alignment horizontal="left" vertical="top" wrapText="1"/>
      <protection locked="0"/>
    </xf>
    <xf numFmtId="49" fontId="0" fillId="4" borderId="9" xfId="0" applyNumberFormat="1" applyFill="1" applyBorder="1" applyAlignment="1" applyProtection="1">
      <alignment horizontal="left" vertical="top" wrapText="1"/>
      <protection locked="0"/>
    </xf>
    <xf numFmtId="0" fontId="10" fillId="3" borderId="11" xfId="0" applyFont="1" applyFill="1" applyBorder="1" applyAlignment="1">
      <alignment horizontal="center" vertical="center"/>
    </xf>
    <xf numFmtId="0" fontId="10" fillId="3" borderId="10" xfId="0" applyFont="1" applyFill="1" applyBorder="1" applyAlignment="1">
      <alignment horizontal="center" vertical="center"/>
    </xf>
    <xf numFmtId="0" fontId="12" fillId="2" borderId="0" xfId="0" applyFont="1" applyFill="1" applyBorder="1" applyAlignment="1">
      <alignment horizontal="left" wrapText="1" indent="1"/>
    </xf>
    <xf numFmtId="0" fontId="0" fillId="2" borderId="1" xfId="0" applyFill="1" applyBorder="1" applyAlignment="1">
      <alignment horizontal="left"/>
    </xf>
    <xf numFmtId="0" fontId="5" fillId="2" borderId="8" xfId="0" applyFont="1" applyFill="1" applyBorder="1" applyAlignment="1" applyProtection="1">
      <alignment horizontal="left"/>
    </xf>
    <xf numFmtId="58" fontId="0" fillId="7" borderId="14" xfId="0" applyNumberFormat="1" applyFill="1" applyBorder="1" applyAlignment="1">
      <alignment horizontal="center"/>
    </xf>
    <xf numFmtId="58" fontId="0" fillId="7" borderId="13" xfId="0" applyNumberFormat="1" applyFill="1" applyBorder="1" applyAlignment="1">
      <alignment horizontal="center"/>
    </xf>
    <xf numFmtId="0" fontId="0" fillId="2" borderId="14" xfId="0" applyFill="1" applyBorder="1" applyAlignment="1">
      <alignment horizontal="left"/>
    </xf>
    <xf numFmtId="0" fontId="0" fillId="2" borderId="13" xfId="0" applyFill="1" applyBorder="1" applyAlignment="1">
      <alignment horizontal="left"/>
    </xf>
    <xf numFmtId="0" fontId="0" fillId="7" borderId="10" xfId="0" applyFill="1" applyBorder="1" applyAlignment="1">
      <alignment horizontal="center"/>
    </xf>
    <xf numFmtId="0" fontId="0" fillId="7" borderId="1" xfId="0" applyFill="1" applyBorder="1" applyAlignment="1">
      <alignment horizontal="center"/>
    </xf>
    <xf numFmtId="0" fontId="0" fillId="3" borderId="14" xfId="0" applyFill="1" applyBorder="1" applyAlignment="1">
      <alignment horizontal="center"/>
    </xf>
    <xf numFmtId="0" fontId="0" fillId="3" borderId="13" xfId="0"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4" borderId="14" xfId="0" applyFill="1"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4" borderId="12" xfId="0"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0" fontId="5" fillId="2" borderId="8" xfId="0" applyFont="1" applyFill="1" applyBorder="1" applyAlignment="1">
      <alignment horizontal="right"/>
    </xf>
    <xf numFmtId="58" fontId="0" fillId="7" borderId="1" xfId="0" applyNumberFormat="1" applyFill="1" applyBorder="1" applyAlignment="1">
      <alignment horizontal="center"/>
    </xf>
    <xf numFmtId="0" fontId="11" fillId="5" borderId="0" xfId="0" applyFont="1" applyFill="1" applyBorder="1" applyAlignment="1">
      <alignment horizontal="center"/>
    </xf>
    <xf numFmtId="0" fontId="5" fillId="2" borderId="8" xfId="0" applyFont="1" applyFill="1" applyBorder="1" applyAlignment="1">
      <alignment horizontal="left" vertical="top" indent="1"/>
    </xf>
    <xf numFmtId="0" fontId="0" fillId="0" borderId="8" xfId="0" applyBorder="1" applyAlignment="1">
      <alignment vertical="top"/>
    </xf>
    <xf numFmtId="0" fontId="0" fillId="2" borderId="5" xfId="0" applyFill="1" applyBorder="1" applyAlignment="1">
      <alignment horizontal="center"/>
    </xf>
    <xf numFmtId="0" fontId="0" fillId="2" borderId="0" xfId="0" applyFill="1" applyBorder="1" applyAlignment="1">
      <alignment horizontal="center"/>
    </xf>
    <xf numFmtId="0" fontId="14" fillId="5" borderId="0" xfId="0" applyFont="1" applyFill="1" applyBorder="1" applyAlignment="1">
      <alignment horizontal="center"/>
    </xf>
    <xf numFmtId="0" fontId="13" fillId="5" borderId="0" xfId="0" applyFont="1" applyFill="1" applyBorder="1" applyAlignment="1">
      <alignment horizontal="center"/>
    </xf>
    <xf numFmtId="0" fontId="5" fillId="2" borderId="5" xfId="0" applyFont="1" applyFill="1" applyBorder="1" applyAlignment="1">
      <alignment horizontal="left" indent="1"/>
    </xf>
    <xf numFmtId="0" fontId="0" fillId="0" borderId="0" xfId="0" applyAlignment="1"/>
    <xf numFmtId="0" fontId="7" fillId="5" borderId="8" xfId="0" applyFont="1" applyFill="1" applyBorder="1" applyAlignment="1">
      <alignment horizontal="center"/>
    </xf>
    <xf numFmtId="0" fontId="5" fillId="2" borderId="3" xfId="0" applyFont="1" applyFill="1" applyBorder="1" applyAlignment="1">
      <alignment horizontal="left" vertical="center" wrapText="1" indent="1"/>
    </xf>
    <xf numFmtId="0" fontId="0" fillId="0" borderId="3" xfId="0" applyBorder="1" applyAlignment="1">
      <alignment vertical="center" wrapText="1"/>
    </xf>
    <xf numFmtId="0" fontId="0" fillId="0" borderId="0" xfId="0" applyAlignment="1">
      <alignment vertical="center" wrapText="1"/>
    </xf>
    <xf numFmtId="0" fontId="1" fillId="5" borderId="1" xfId="0" applyFont="1" applyFill="1" applyBorder="1" applyAlignment="1">
      <alignment horizontal="center"/>
    </xf>
    <xf numFmtId="0" fontId="1" fillId="5" borderId="14" xfId="0" applyFont="1" applyFill="1" applyBorder="1" applyAlignment="1">
      <alignment horizontal="center"/>
    </xf>
    <xf numFmtId="0" fontId="1" fillId="5" borderId="13" xfId="0" applyFont="1" applyFill="1" applyBorder="1" applyAlignment="1">
      <alignment horizontal="center"/>
    </xf>
    <xf numFmtId="0" fontId="0" fillId="0" borderId="13" xfId="0" applyBorder="1"/>
    <xf numFmtId="0" fontId="0" fillId="3" borderId="1" xfId="0" applyFill="1" applyBorder="1" applyAlignment="1">
      <alignment horizontal="center"/>
    </xf>
    <xf numFmtId="58" fontId="0" fillId="2" borderId="14" xfId="0" applyNumberFormat="1" applyFill="1" applyBorder="1" applyAlignment="1">
      <alignment horizontal="center"/>
    </xf>
    <xf numFmtId="58" fontId="0" fillId="2" borderId="13" xfId="0" applyNumberFormat="1" applyFill="1" applyBorder="1" applyAlignment="1">
      <alignment horizontal="center"/>
    </xf>
    <xf numFmtId="0" fontId="10"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5" fillId="4" borderId="2"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9" xfId="0" applyFont="1" applyFill="1" applyBorder="1" applyAlignment="1">
      <alignment horizontal="left" vertical="top" wrapText="1"/>
    </xf>
    <xf numFmtId="0" fontId="7" fillId="4" borderId="11" xfId="0" applyFont="1" applyFill="1" applyBorder="1" applyAlignment="1">
      <alignment horizontal="center" vertical="center"/>
    </xf>
    <xf numFmtId="0" fontId="7" fillId="4" borderId="10" xfId="0" applyFont="1" applyFill="1" applyBorder="1" applyAlignment="1">
      <alignment horizontal="center" vertical="center"/>
    </xf>
    <xf numFmtId="0" fontId="0" fillId="4" borderId="11" xfId="0" applyFill="1" applyBorder="1" applyAlignment="1">
      <alignment horizontal="left" vertical="top" wrapText="1"/>
    </xf>
    <xf numFmtId="0" fontId="0" fillId="4" borderId="10" xfId="0" applyFill="1" applyBorder="1" applyAlignment="1">
      <alignment horizontal="left" vertical="top" wrapText="1"/>
    </xf>
    <xf numFmtId="0" fontId="11" fillId="5" borderId="12" xfId="0" applyFont="1" applyFill="1" applyBorder="1" applyAlignment="1">
      <alignment horizontal="center" vertical="center"/>
    </xf>
    <xf numFmtId="0" fontId="6" fillId="4" borderId="14" xfId="0" applyFont="1" applyFill="1" applyBorder="1" applyAlignment="1">
      <alignment horizontal="center"/>
    </xf>
    <xf numFmtId="0" fontId="9" fillId="0" borderId="12" xfId="0" applyFont="1" applyBorder="1"/>
    <xf numFmtId="0" fontId="9" fillId="0" borderId="13" xfId="0" applyFont="1" applyBorder="1"/>
    <xf numFmtId="0" fontId="0" fillId="4" borderId="7" xfId="0" applyFill="1" applyBorder="1" applyAlignment="1">
      <alignment horizontal="left" indent="1"/>
    </xf>
    <xf numFmtId="0" fontId="0" fillId="4" borderId="8" xfId="0" applyFill="1" applyBorder="1" applyAlignment="1">
      <alignment horizontal="left" indent="1"/>
    </xf>
    <xf numFmtId="0" fontId="0" fillId="4" borderId="9" xfId="0" applyFill="1" applyBorder="1" applyAlignment="1">
      <alignment horizontal="left" indent="1"/>
    </xf>
    <xf numFmtId="0" fontId="15" fillId="4" borderId="5" xfId="1" applyFont="1" applyFill="1" applyBorder="1" applyAlignment="1" applyProtection="1">
      <alignment horizontal="center"/>
    </xf>
    <xf numFmtId="0" fontId="15" fillId="4" borderId="0" xfId="1" applyFont="1" applyFill="1" applyBorder="1" applyAlignment="1" applyProtection="1">
      <alignment horizontal="center"/>
    </xf>
    <xf numFmtId="0" fontId="15" fillId="4" borderId="6" xfId="1" applyFont="1" applyFill="1" applyBorder="1" applyAlignment="1" applyProtection="1">
      <alignment horizontal="center"/>
    </xf>
    <xf numFmtId="0" fontId="0" fillId="4" borderId="5" xfId="0" applyFill="1" applyBorder="1" applyAlignment="1">
      <alignment horizontal="left" vertical="top" indent="1"/>
    </xf>
    <xf numFmtId="0" fontId="0" fillId="4" borderId="0" xfId="0" applyFill="1" applyBorder="1" applyAlignment="1">
      <alignment horizontal="left" vertical="top" indent="1"/>
    </xf>
    <xf numFmtId="0" fontId="0" fillId="4" borderId="6" xfId="0" applyFill="1" applyBorder="1" applyAlignment="1">
      <alignment horizontal="left" vertical="top" indent="1"/>
    </xf>
    <xf numFmtId="0" fontId="0" fillId="4" borderId="2" xfId="0" applyFill="1" applyBorder="1" applyAlignment="1">
      <alignment horizontal="left" vertical="top" indent="1"/>
    </xf>
    <xf numFmtId="0" fontId="0" fillId="4" borderId="3" xfId="0" applyFill="1" applyBorder="1" applyAlignment="1">
      <alignment horizontal="left" vertical="top" indent="1"/>
    </xf>
    <xf numFmtId="0" fontId="0" fillId="4" borderId="4" xfId="0" applyFill="1" applyBorder="1" applyAlignment="1">
      <alignment horizontal="left" vertical="top" indent="1"/>
    </xf>
    <xf numFmtId="0" fontId="4" fillId="4" borderId="5" xfId="0" applyFont="1" applyFill="1" applyBorder="1" applyAlignment="1">
      <alignment horizontal="center" vertical="top"/>
    </xf>
    <xf numFmtId="0" fontId="4" fillId="4" borderId="0" xfId="0" applyFont="1" applyFill="1" applyBorder="1" applyAlignment="1">
      <alignment horizontal="center" vertical="top"/>
    </xf>
    <xf numFmtId="0" fontId="4" fillId="4" borderId="6" xfId="0" applyFont="1" applyFill="1" applyBorder="1" applyAlignment="1">
      <alignment horizontal="center" vertical="top"/>
    </xf>
    <xf numFmtId="0" fontId="10" fillId="4" borderId="16" xfId="0" applyFont="1" applyFill="1" applyBorder="1" applyAlignment="1">
      <alignment horizontal="center" vertical="center"/>
    </xf>
  </cellXfs>
  <cellStyles count="2">
    <cellStyle name="ハイパーリンク" xfId="1" builtinId="8"/>
    <cellStyle name="標準" xfId="0" builtinId="0"/>
  </cellStyles>
  <dxfs count="10">
    <dxf>
      <font>
        <b/>
        <i val="0"/>
        <condense val="0"/>
        <extend val="0"/>
        <color indexed="10"/>
      </font>
    </dxf>
    <dxf>
      <font>
        <condense val="0"/>
        <extend val="0"/>
        <color indexed="10"/>
      </font>
      <fill>
        <patternFill>
          <bgColor indexed="9"/>
        </patternFill>
      </fill>
    </dxf>
    <dxf>
      <font>
        <b/>
        <i val="0"/>
        <condense val="0"/>
        <extend val="0"/>
      </font>
    </dxf>
    <dxf>
      <fill>
        <patternFill>
          <bgColor indexed="22"/>
        </patternFill>
      </fill>
    </dxf>
    <dxf>
      <fill>
        <patternFill>
          <bgColor indexed="9"/>
        </patternFill>
      </fill>
    </dxf>
    <dxf>
      <fill>
        <patternFill>
          <bgColor indexed="22"/>
        </patternFill>
      </fill>
      <border>
        <left style="thin">
          <color indexed="64"/>
        </left>
        <right style="thin">
          <color indexed="64"/>
        </right>
        <top style="thin">
          <color indexed="64"/>
        </top>
        <bottom style="thin">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23"/>
      </font>
    </dxf>
    <dxf>
      <font>
        <condense val="0"/>
        <extend val="0"/>
        <color indexed="22"/>
      </font>
      <fill>
        <patternFill>
          <bgColor indexed="22"/>
        </patternFill>
      </fill>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eeting@sfj.or.jp" TargetMode="External"/><Relationship Id="rId1" Type="http://schemas.openxmlformats.org/officeDocument/2006/relationships/hyperlink" Target="mailto:sfj@ce.mbn.or.jp" TargetMode="External"/></Relationships>
</file>

<file path=xl/worksheets/sheet1.xml><?xml version="1.0" encoding="utf-8"?>
<worksheet xmlns="http://schemas.openxmlformats.org/spreadsheetml/2006/main" xmlns:r="http://schemas.openxmlformats.org/officeDocument/2006/relationships">
  <sheetPr codeName="Sheet1">
    <pageSetUpPr fitToPage="1"/>
  </sheetPr>
  <dimension ref="A1:AE96"/>
  <sheetViews>
    <sheetView tabSelected="1" zoomScaleNormal="100" workbookViewId="0">
      <selection activeCell="D10" sqref="D10"/>
    </sheetView>
  </sheetViews>
  <sheetFormatPr defaultRowHeight="13.5"/>
  <cols>
    <col min="1" max="2" width="3.75" style="28" customWidth="1"/>
    <col min="3" max="3" width="17.5" style="28" customWidth="1"/>
    <col min="4" max="4" width="30.375" style="28" customWidth="1"/>
    <col min="5" max="7" width="13.75" style="28" customWidth="1"/>
    <col min="8" max="8" width="13.125" style="28" customWidth="1"/>
    <col min="9" max="11" width="3.75" style="28" customWidth="1"/>
    <col min="12" max="12" width="3.75" style="28" hidden="1" customWidth="1"/>
    <col min="13" max="13" width="15.5" style="28" hidden="1" customWidth="1"/>
    <col min="14" max="30" width="9" style="28" hidden="1" customWidth="1"/>
    <col min="31" max="31" width="3.75" style="28" hidden="1" customWidth="1"/>
    <col min="32" max="16384" width="9" style="28"/>
  </cols>
  <sheetData>
    <row r="1" spans="1:31" ht="27" customHeight="1">
      <c r="A1" s="29"/>
      <c r="B1" s="29"/>
      <c r="C1" s="29"/>
      <c r="D1" s="29"/>
      <c r="E1" s="29"/>
      <c r="F1" s="29"/>
      <c r="G1" s="29"/>
      <c r="H1" s="29"/>
      <c r="I1" s="29"/>
      <c r="J1" s="29"/>
      <c r="L1" s="3"/>
      <c r="M1" s="3"/>
      <c r="N1" s="3"/>
      <c r="O1" s="3"/>
      <c r="P1" s="3"/>
      <c r="Q1" s="3"/>
      <c r="R1" s="3"/>
      <c r="S1" s="3"/>
      <c r="T1" s="3"/>
      <c r="U1" s="3"/>
      <c r="V1" s="3"/>
      <c r="W1" s="3"/>
      <c r="X1" s="3"/>
      <c r="Y1" s="3"/>
      <c r="Z1" s="3"/>
      <c r="AA1" s="3"/>
      <c r="AB1" s="3"/>
      <c r="AC1" s="3"/>
      <c r="AD1" s="3"/>
      <c r="AE1" s="3"/>
    </row>
    <row r="2" spans="1:31">
      <c r="A2" s="29"/>
      <c r="B2" s="10"/>
      <c r="C2" s="11"/>
      <c r="D2" s="11"/>
      <c r="E2" s="11"/>
      <c r="F2" s="11"/>
      <c r="G2" s="11"/>
      <c r="H2" s="11"/>
      <c r="I2" s="12"/>
      <c r="J2" s="30"/>
      <c r="K2" s="147"/>
      <c r="L2" s="27"/>
      <c r="M2" s="5" t="s">
        <v>44</v>
      </c>
      <c r="N2" s="81" t="s">
        <v>41</v>
      </c>
      <c r="O2" s="5" t="s">
        <v>37</v>
      </c>
      <c r="P2" s="5" t="s">
        <v>38</v>
      </c>
      <c r="Q2" s="80" t="s">
        <v>42</v>
      </c>
      <c r="R2" s="40"/>
      <c r="S2" s="81"/>
      <c r="T2" s="80" t="s">
        <v>43</v>
      </c>
      <c r="U2" s="40"/>
      <c r="V2" s="40"/>
      <c r="W2" s="81"/>
      <c r="X2" s="80" t="s">
        <v>45</v>
      </c>
      <c r="Y2" s="40"/>
      <c r="Z2" s="40"/>
      <c r="AA2" s="81"/>
      <c r="AB2" s="80" t="s">
        <v>52</v>
      </c>
      <c r="AC2" s="81"/>
      <c r="AD2" s="3"/>
      <c r="AE2" s="3"/>
    </row>
    <row r="3" spans="1:31" ht="17.25">
      <c r="A3" s="29"/>
      <c r="B3" s="13"/>
      <c r="C3" s="225" t="str">
        <f>N63</f>
        <v>一般社団法人表面技術協会　第134回講演大会(東北大学)　講演申込書</v>
      </c>
      <c r="D3" s="225"/>
      <c r="E3" s="225"/>
      <c r="F3" s="225"/>
      <c r="G3" s="225"/>
      <c r="H3" s="225"/>
      <c r="I3" s="14"/>
      <c r="J3" s="30"/>
      <c r="K3" s="147"/>
      <c r="L3" s="27"/>
      <c r="M3" s="109" t="str">
        <f>N62</f>
        <v>東北大学</v>
      </c>
      <c r="N3" s="108"/>
      <c r="O3" s="109" t="str">
        <f ca="1">IF(D8="口頭発表", (IF(O5="0", "NG", "OK")), "")</f>
        <v>OK</v>
      </c>
      <c r="P3" s="109" t="str">
        <f>IF(D8="ポスター発表", (IF(P5="0", "NG", "OK")), "")</f>
        <v/>
      </c>
      <c r="Q3" s="110" t="str">
        <f ca="1">IF(O3="NG", "ファイル名と発表形式が一致しません", (IF( P3="NG", "ファイル名と発表形式が一致しません","")))</f>
        <v/>
      </c>
      <c r="R3" s="111"/>
      <c r="S3" s="112"/>
      <c r="T3" s="110" t="str">
        <f ca="1">IF(H5="","", N5)</f>
        <v/>
      </c>
      <c r="U3" s="111"/>
      <c r="V3" s="111"/>
      <c r="W3" s="112"/>
      <c r="X3" s="113" t="str">
        <f ca="1">IF(H5="","",CONCATENATE(P46, "(", Q46, ")    ", D8,"    受付No. ", N5, "　　"))</f>
        <v/>
      </c>
      <c r="Y3" s="114"/>
      <c r="Z3" s="114"/>
      <c r="AA3" s="115"/>
      <c r="AB3" s="113" t="str">
        <f>P46</f>
        <v/>
      </c>
      <c r="AC3" s="115"/>
      <c r="AD3" s="3"/>
      <c r="AE3" s="3"/>
    </row>
    <row r="4" spans="1:31" ht="6" customHeight="1">
      <c r="A4" s="29"/>
      <c r="B4" s="13"/>
      <c r="C4" s="57"/>
      <c r="D4" s="57"/>
      <c r="E4" s="57"/>
      <c r="F4" s="57"/>
      <c r="G4" s="57"/>
      <c r="H4" s="57"/>
      <c r="I4" s="14"/>
      <c r="J4" s="30"/>
      <c r="K4" s="147"/>
      <c r="L4" s="27"/>
      <c r="M4" s="109"/>
      <c r="N4" s="112"/>
      <c r="O4" s="107"/>
      <c r="P4" s="107"/>
      <c r="Q4" s="110"/>
      <c r="R4" s="111"/>
      <c r="S4" s="112"/>
      <c r="T4" s="110"/>
      <c r="U4" s="111"/>
      <c r="V4" s="111"/>
      <c r="W4" s="112"/>
      <c r="X4" s="116"/>
      <c r="Y4" s="117"/>
      <c r="Z4" s="117"/>
      <c r="AA4" s="118"/>
      <c r="AB4" s="116"/>
      <c r="AC4" s="118"/>
      <c r="AD4" s="3"/>
      <c r="AE4" s="3"/>
    </row>
    <row r="5" spans="1:31" ht="16.5" thickBot="1">
      <c r="A5" s="29"/>
      <c r="B5" s="13"/>
      <c r="C5" s="58"/>
      <c r="D5" s="230" t="str">
        <f ca="1" xml:space="preserve"> N53</f>
        <v>講演申込締切 :平成28年6月3日(金)厳守</v>
      </c>
      <c r="E5" s="231"/>
      <c r="F5" s="231"/>
      <c r="G5" s="60" t="s">
        <v>27</v>
      </c>
      <c r="H5" s="67" t="str">
        <f ca="1">IF(O5+P5=0,"",O5+P5)</f>
        <v/>
      </c>
      <c r="I5" s="14"/>
      <c r="J5" s="30"/>
      <c r="K5" s="147"/>
      <c r="L5" s="27"/>
      <c r="M5" s="121" t="str">
        <f>CONCATENATE(N61,"回講演大会")</f>
        <v>134回講演大会</v>
      </c>
      <c r="N5" s="120" t="str">
        <f ca="1">MID(CELL("filename",A1), FIND("[",CELL("filename",A1))+1, FIND("]",CELL("filename",A1))-FIND("[",CELL("filename",A1))-6)</f>
        <v>SFJ2016A</v>
      </c>
      <c r="O5" s="121">
        <f ca="1">IF(LEN(N5)=3,(IF(LEFT(N5,1)="ポ","0", VALUE(N5))),0)</f>
        <v>0</v>
      </c>
      <c r="P5" s="121">
        <f ca="1">IF(LEN(N5)=3,(IF(LEFT(N5,1)="ポ",VALUE(MID(N5,2,2)),"0")),0)</f>
        <v>0</v>
      </c>
      <c r="Q5" s="122"/>
      <c r="R5" s="123"/>
      <c r="S5" s="124"/>
      <c r="T5" s="125" t="str">
        <f ca="1">MID(CELL("filename",G1), FIND("[",CELL("filename",G1))+1, FIND("]",CELL("filename",G1))-FIND("[",CELL("filename",G1))-1)</f>
        <v>SFJ2016A.xlsx</v>
      </c>
      <c r="U5" s="123"/>
      <c r="V5" s="123"/>
      <c r="W5" s="124"/>
      <c r="X5" s="122"/>
      <c r="Y5" s="123"/>
      <c r="Z5" s="123"/>
      <c r="AA5" s="124"/>
      <c r="AB5" s="116" t="str">
        <f>Q46</f>
        <v/>
      </c>
      <c r="AC5" s="118"/>
      <c r="AD5" s="3"/>
      <c r="AE5" s="3"/>
    </row>
    <row r="6" spans="1:31" ht="14.25" thickTop="1">
      <c r="A6" s="29"/>
      <c r="B6" s="15"/>
      <c r="C6" s="16"/>
      <c r="D6" s="234" t="str">
        <f ca="1">N54</f>
        <v/>
      </c>
      <c r="E6" s="234"/>
      <c r="F6" s="234"/>
      <c r="G6" s="16"/>
      <c r="H6" s="16"/>
      <c r="I6" s="17"/>
      <c r="J6" s="30"/>
      <c r="K6" s="147"/>
      <c r="L6" s="27"/>
      <c r="M6" s="3"/>
      <c r="N6" s="3"/>
      <c r="O6" s="3"/>
      <c r="P6" s="3"/>
      <c r="Q6" s="3"/>
      <c r="R6" s="3"/>
      <c r="S6" s="3"/>
      <c r="T6" s="3"/>
      <c r="U6" s="3"/>
      <c r="V6" s="3"/>
      <c r="W6" s="3"/>
      <c r="X6" s="3"/>
      <c r="Y6" s="3"/>
      <c r="Z6" s="3"/>
      <c r="AA6" s="3"/>
      <c r="AB6" s="3"/>
      <c r="AC6" s="3"/>
      <c r="AD6" s="3"/>
      <c r="AE6" s="3"/>
    </row>
    <row r="7" spans="1:31" hidden="1">
      <c r="A7" s="29"/>
      <c r="B7" s="18"/>
      <c r="C7" s="19"/>
      <c r="D7" s="19"/>
      <c r="E7" s="235" t="str">
        <f>S7</f>
        <v/>
      </c>
      <c r="F7" s="236"/>
      <c r="G7" s="236"/>
      <c r="H7" s="236"/>
      <c r="I7" s="20"/>
      <c r="J7" s="30"/>
      <c r="K7" s="147"/>
      <c r="L7" s="27"/>
      <c r="M7" s="5" t="s">
        <v>53</v>
      </c>
      <c r="N7" s="84" t="s">
        <v>4</v>
      </c>
      <c r="O7" s="84" t="s">
        <v>37</v>
      </c>
      <c r="P7" s="84" t="s">
        <v>38</v>
      </c>
      <c r="Q7" s="3" t="s">
        <v>128</v>
      </c>
      <c r="R7" s="5" t="s">
        <v>121</v>
      </c>
      <c r="S7" s="84" t="str">
        <f>IF(N64=Q64,"口頭発表(一般講演，シンポジウム)または，ポスター発表のいずれかを選んでください．ポスター発表を選択した場合，講演種別，講演分類記号の入力をする必要はありません．","")</f>
        <v/>
      </c>
      <c r="T7" s="130" t="s">
        <v>128</v>
      </c>
      <c r="U7" s="130"/>
      <c r="V7" s="130"/>
      <c r="W7" s="27"/>
      <c r="X7" s="3"/>
      <c r="Y7" s="3"/>
      <c r="Z7" s="3"/>
      <c r="AA7" s="3"/>
      <c r="AB7" s="3"/>
      <c r="AC7" s="3"/>
      <c r="AD7" s="3"/>
      <c r="AE7" s="3"/>
    </row>
    <row r="8" spans="1:31" ht="15" hidden="1" customHeight="1">
      <c r="A8" s="29"/>
      <c r="B8" s="21"/>
      <c r="C8" s="87" t="s">
        <v>53</v>
      </c>
      <c r="D8" s="64" t="s">
        <v>37</v>
      </c>
      <c r="E8" s="237"/>
      <c r="F8" s="237"/>
      <c r="G8" s="237"/>
      <c r="H8" s="237"/>
      <c r="I8" s="22"/>
      <c r="J8" s="30"/>
      <c r="K8" s="147"/>
      <c r="L8" s="27"/>
      <c r="M8" s="3"/>
      <c r="N8" s="55"/>
      <c r="O8" s="3"/>
      <c r="P8" s="3"/>
      <c r="Q8" s="3"/>
      <c r="R8" s="27"/>
      <c r="S8" s="27"/>
      <c r="T8" s="27"/>
      <c r="U8" s="27"/>
      <c r="V8" s="27"/>
      <c r="W8" s="27"/>
      <c r="X8" s="3"/>
      <c r="Y8" s="3"/>
      <c r="Z8" s="3"/>
      <c r="AA8" s="3"/>
      <c r="AB8" s="3"/>
      <c r="AC8" s="3"/>
      <c r="AD8" s="3"/>
      <c r="AE8" s="3"/>
    </row>
    <row r="9" spans="1:31" ht="14.25">
      <c r="A9" s="29"/>
      <c r="B9" s="21"/>
      <c r="C9" s="88"/>
      <c r="D9" s="19"/>
      <c r="E9" s="237"/>
      <c r="F9" s="237"/>
      <c r="G9" s="237"/>
      <c r="H9" s="237"/>
      <c r="I9" s="22"/>
      <c r="J9" s="30"/>
      <c r="K9" s="147"/>
      <c r="L9" s="27"/>
      <c r="M9" s="5" t="s">
        <v>110</v>
      </c>
      <c r="N9" s="84" t="s">
        <v>4</v>
      </c>
      <c r="O9" s="84" t="s">
        <v>2</v>
      </c>
      <c r="P9" s="84" t="s">
        <v>3</v>
      </c>
      <c r="Q9" s="3"/>
      <c r="R9" s="27"/>
      <c r="S9" s="27"/>
      <c r="T9" s="27"/>
      <c r="U9" s="27"/>
      <c r="V9" s="27"/>
      <c r="W9" s="27"/>
      <c r="X9" s="3"/>
      <c r="Y9" s="3"/>
      <c r="Z9" s="3"/>
      <c r="AA9" s="3"/>
      <c r="AB9" s="3"/>
      <c r="AC9" s="3"/>
      <c r="AD9" s="3"/>
      <c r="AE9" s="3"/>
    </row>
    <row r="10" spans="1:31" ht="15" customHeight="1">
      <c r="A10" s="29"/>
      <c r="B10" s="21"/>
      <c r="C10" s="87" t="s">
        <v>54</v>
      </c>
      <c r="D10" s="64" t="s">
        <v>4</v>
      </c>
      <c r="E10" s="177" t="s">
        <v>30</v>
      </c>
      <c r="F10" s="177"/>
      <c r="G10" s="177"/>
      <c r="H10" s="177"/>
      <c r="I10" s="22"/>
      <c r="J10" s="30"/>
      <c r="K10" s="147"/>
      <c r="L10" s="27"/>
      <c r="M10" s="3"/>
      <c r="N10" s="3"/>
      <c r="O10" s="3"/>
      <c r="P10" s="3"/>
      <c r="Q10" s="3"/>
      <c r="R10" s="3"/>
      <c r="S10" s="3"/>
      <c r="T10" s="3"/>
      <c r="U10" s="3"/>
      <c r="V10" s="3"/>
      <c r="W10" s="3"/>
      <c r="X10" s="3"/>
      <c r="Y10" s="3"/>
      <c r="Z10" s="3"/>
      <c r="AA10" s="3"/>
      <c r="AB10" s="3"/>
      <c r="AC10" s="3"/>
      <c r="AD10" s="3"/>
      <c r="AE10" s="3"/>
    </row>
    <row r="11" spans="1:31" ht="14.25">
      <c r="A11" s="29"/>
      <c r="B11" s="21"/>
      <c r="C11" s="89"/>
      <c r="D11" s="1"/>
      <c r="E11" s="177"/>
      <c r="F11" s="177"/>
      <c r="G11" s="177"/>
      <c r="H11" s="177"/>
      <c r="I11" s="22"/>
      <c r="J11" s="30"/>
      <c r="K11" s="147"/>
      <c r="L11" s="27"/>
      <c r="M11" s="5" t="s">
        <v>111</v>
      </c>
      <c r="N11" s="84" t="s">
        <v>4</v>
      </c>
      <c r="O11" s="105" t="s">
        <v>217</v>
      </c>
      <c r="P11" s="105" t="s">
        <v>218</v>
      </c>
      <c r="Q11" s="105" t="s">
        <v>219</v>
      </c>
      <c r="R11" s="105" t="s">
        <v>209</v>
      </c>
      <c r="S11" s="105" t="s">
        <v>220</v>
      </c>
      <c r="T11" s="105" t="s">
        <v>210</v>
      </c>
      <c r="U11" s="105"/>
      <c r="V11" s="3" t="s">
        <v>128</v>
      </c>
      <c r="W11" s="3"/>
      <c r="X11" s="3"/>
      <c r="Y11" s="3"/>
      <c r="Z11" s="3"/>
      <c r="AA11" s="3"/>
      <c r="AB11" s="3"/>
      <c r="AC11" s="3"/>
      <c r="AD11" s="3"/>
      <c r="AE11" s="3"/>
    </row>
    <row r="12" spans="1:31" ht="15" customHeight="1">
      <c r="A12" s="29"/>
      <c r="B12" s="21"/>
      <c r="C12" s="90" t="s">
        <v>230</v>
      </c>
      <c r="D12" s="65" t="s">
        <v>4</v>
      </c>
      <c r="E12" s="178" t="s">
        <v>36</v>
      </c>
      <c r="F12" s="177"/>
      <c r="G12" s="177"/>
      <c r="H12" s="177"/>
      <c r="I12" s="22"/>
      <c r="J12" s="30"/>
      <c r="K12" s="147"/>
      <c r="L12" s="27"/>
      <c r="M12" s="80" t="s">
        <v>112</v>
      </c>
      <c r="N12" s="84"/>
      <c r="O12" s="84" t="str">
        <f>IF(D12=O11,O13,IF(D12=P11,O14,IF(D12=Q11,O15,IF(D12=R11,O16,IF(D12=S11,O17,(IF(D12=T11,O18,IF(D12=U11,O19,"選んで下さい"))))))))</f>
        <v>選んで下さい</v>
      </c>
      <c r="P12" s="84" t="str">
        <f>IF(D12=O11,P13,IF(D12=P11,P14,IF(D12=Q11,P15,IF(D12=R11,P16,IF(D12=S11,P17,(IF(D12=T11,P18,IF(D12=U11,P19,"選んで下さい"))))))))</f>
        <v>選んで下さい</v>
      </c>
      <c r="Q12" s="84" t="str">
        <f>IF(D12=O11,Q13,IF(D12=P11,Q14,IF(D12=Q11,Q15,IF(D12=R11,Q16,IF(D12=S11,Q17,(IF(D12=T11,Q18,IF(D12=U11,Q19,"選んで下さい"))))))))</f>
        <v>選んで下さい</v>
      </c>
      <c r="R12" s="84" t="str">
        <f>IF(D12=O11,R13,IF(D12=P11,R14,IF(D12=Q11,R15,IF(D12=R11,R16,IF(D12=S11,R17,(IF(D12=T11,R18,IF(D12=U11,R19,"選んで下さい"))))))))</f>
        <v>選んで下さい</v>
      </c>
      <c r="S12" s="84" t="str">
        <f>IF(D12=O11,S13,IF(D12=P11,S14,IF(D12=Q11,S15,IF(D12=R11,S16,IF(D12=S11,S17,(IF(D12=T11,S18,IF(D12=U11,S19,"選んで下さい"))))))))</f>
        <v>選んで下さい</v>
      </c>
      <c r="T12" s="84" t="str">
        <f>IF(D12=O11,T13,IF(D12=P11,T14,IF(D12=Q11,T15,IF(D12=R11,T16,IF(D12=S11,T17,(IF(D12=T11,T18,IF(D12=U11,T19,"選んで下さい"))))))))</f>
        <v>選んで下さい</v>
      </c>
      <c r="U12" s="84" t="str">
        <f>IF(D12=O11,U13,IF(D12=P11,U14,IF(D12=Q11,U15,IF(D12=R11,U16,IF(D12=S11,U17,(IF(D12=T11,U18,IF(D12=U11,U19,"選んで下さい"))))))))</f>
        <v>選んで下さい</v>
      </c>
      <c r="V12" s="84" t="str">
        <f>IF(D12=O11,V13,IF(D12=P11,V14,IF(D12=Q11,V15,IF(D12=R11,V16,IF(D12=S11,V17,(IF(D12=T11,V18,IF(D12=U11,V19,"選んで下さい"))))))))</f>
        <v>選んで下さい</v>
      </c>
      <c r="W12" s="84" t="str">
        <f>IF(D12=O11,W13,IF(D12=P11,W14,IF(D12=Q11,W15,IF(D12=R11,W16,IF(D12=S11,W17,(IF(D12=T11,W18,IF(D12=U11,W19,"選んで下さい"))))))))</f>
        <v>選んで下さい</v>
      </c>
      <c r="X12" s="84" t="str">
        <f>IF(D12=O11,X13,IF(D12=P11,X14,IF(D12=Q11,X15,IF(D12=R11,X16,IF(D12=S11,X17,(IF(D12=T11,X18,IF(D12=U11,X19,"選んで下さい"))))))))</f>
        <v>選んで下さい</v>
      </c>
      <c r="Y12" s="3" t="s">
        <v>128</v>
      </c>
      <c r="Z12" s="3"/>
      <c r="AA12" s="3"/>
      <c r="AB12" s="3"/>
      <c r="AC12" s="3"/>
      <c r="AD12" s="3"/>
      <c r="AE12" s="3"/>
    </row>
    <row r="13" spans="1:31" ht="15" customHeight="1">
      <c r="A13" s="29"/>
      <c r="B13" s="21"/>
      <c r="C13" s="87" t="s">
        <v>231</v>
      </c>
      <c r="D13" s="65" t="s">
        <v>228</v>
      </c>
      <c r="E13" s="178"/>
      <c r="F13" s="177"/>
      <c r="G13" s="177"/>
      <c r="H13" s="177"/>
      <c r="I13" s="22"/>
      <c r="J13" s="30"/>
      <c r="K13" s="147"/>
      <c r="L13" s="27"/>
      <c r="M13" s="3"/>
      <c r="N13" s="7" t="str">
        <f>LEFT(O11,2)</f>
        <v>Ｓ．</v>
      </c>
      <c r="O13" s="84" t="s">
        <v>235</v>
      </c>
      <c r="P13" s="84" t="s">
        <v>35</v>
      </c>
      <c r="Q13" s="84" t="s">
        <v>35</v>
      </c>
      <c r="R13" s="84" t="s">
        <v>35</v>
      </c>
      <c r="S13" s="84" t="s">
        <v>35</v>
      </c>
      <c r="T13" s="84" t="s">
        <v>35</v>
      </c>
      <c r="U13" s="84" t="s">
        <v>35</v>
      </c>
      <c r="V13" s="84" t="s">
        <v>35</v>
      </c>
      <c r="W13" s="84" t="s">
        <v>35</v>
      </c>
      <c r="X13" s="84" t="s">
        <v>35</v>
      </c>
      <c r="Y13" s="3"/>
      <c r="Z13" s="3"/>
      <c r="AA13" s="3"/>
      <c r="AB13" s="3"/>
      <c r="AC13" s="3"/>
      <c r="AD13" s="3"/>
      <c r="AE13" s="3"/>
    </row>
    <row r="14" spans="1:31" ht="14.25">
      <c r="A14" s="29"/>
      <c r="B14" s="21"/>
      <c r="C14" s="89"/>
      <c r="D14" s="1"/>
      <c r="E14" s="1"/>
      <c r="F14" s="1"/>
      <c r="G14" s="1"/>
      <c r="H14" s="1"/>
      <c r="I14" s="22"/>
      <c r="J14" s="30"/>
      <c r="K14" s="147"/>
      <c r="L14" s="27"/>
      <c r="M14" s="3"/>
      <c r="N14" s="7" t="str">
        <f>LEFT(P11,2)</f>
        <v>Ａ．</v>
      </c>
      <c r="O14" s="84" t="s">
        <v>211</v>
      </c>
      <c r="P14" s="84" t="s">
        <v>156</v>
      </c>
      <c r="Q14" s="84" t="s">
        <v>157</v>
      </c>
      <c r="R14" s="84" t="s">
        <v>158</v>
      </c>
      <c r="S14" s="84" t="s">
        <v>159</v>
      </c>
      <c r="T14" s="84" t="s">
        <v>160</v>
      </c>
      <c r="U14" s="84" t="s">
        <v>161</v>
      </c>
      <c r="V14" s="84" t="s">
        <v>162</v>
      </c>
      <c r="W14" s="84" t="s">
        <v>163</v>
      </c>
      <c r="X14" s="84" t="s">
        <v>164</v>
      </c>
      <c r="Y14" s="3"/>
      <c r="Z14" s="3"/>
      <c r="AA14" s="3"/>
      <c r="AB14" s="3"/>
      <c r="AC14" s="3"/>
      <c r="AD14" s="3"/>
      <c r="AE14" s="3"/>
    </row>
    <row r="15" spans="1:31">
      <c r="A15" s="29"/>
      <c r="B15" s="21"/>
      <c r="C15" s="203" t="s">
        <v>55</v>
      </c>
      <c r="D15" s="197"/>
      <c r="E15" s="198"/>
      <c r="F15" s="198"/>
      <c r="G15" s="198"/>
      <c r="H15" s="199"/>
      <c r="I15" s="22"/>
      <c r="J15" s="30"/>
      <c r="K15" s="147"/>
      <c r="L15" s="27"/>
      <c r="M15" s="3"/>
      <c r="N15" s="7" t="str">
        <f>LEFT(Q11,2)</f>
        <v>Ｂ．</v>
      </c>
      <c r="O15" s="84" t="s">
        <v>212</v>
      </c>
      <c r="P15" s="84" t="s">
        <v>165</v>
      </c>
      <c r="Q15" s="84" t="s">
        <v>166</v>
      </c>
      <c r="R15" s="84" t="s">
        <v>167</v>
      </c>
      <c r="S15" s="84" t="s">
        <v>207</v>
      </c>
      <c r="T15" s="84" t="s">
        <v>168</v>
      </c>
      <c r="U15" s="84" t="s">
        <v>169</v>
      </c>
      <c r="V15" s="84" t="s">
        <v>170</v>
      </c>
      <c r="W15" s="84" t="s">
        <v>164</v>
      </c>
      <c r="X15" s="84" t="s">
        <v>171</v>
      </c>
      <c r="Y15" s="3"/>
      <c r="Z15" s="3"/>
      <c r="AA15" s="3"/>
      <c r="AB15" s="3"/>
      <c r="AC15" s="3"/>
      <c r="AD15" s="3"/>
      <c r="AE15" s="3"/>
    </row>
    <row r="16" spans="1:31">
      <c r="A16" s="29"/>
      <c r="B16" s="21"/>
      <c r="C16" s="204"/>
      <c r="D16" s="200"/>
      <c r="E16" s="201"/>
      <c r="F16" s="201"/>
      <c r="G16" s="201"/>
      <c r="H16" s="202"/>
      <c r="I16" s="22"/>
      <c r="J16" s="30"/>
      <c r="K16" s="147"/>
      <c r="L16" s="27"/>
      <c r="M16" s="3"/>
      <c r="N16" s="7" t="str">
        <f>LEFT(R11,2)</f>
        <v>Ｃ．</v>
      </c>
      <c r="O16" s="84" t="s">
        <v>213</v>
      </c>
      <c r="P16" s="84" t="s">
        <v>172</v>
      </c>
      <c r="Q16" s="84" t="s">
        <v>173</v>
      </c>
      <c r="R16" s="84" t="s">
        <v>174</v>
      </c>
      <c r="S16" s="84" t="s">
        <v>175</v>
      </c>
      <c r="T16" s="84" t="s">
        <v>176</v>
      </c>
      <c r="U16" s="84" t="s">
        <v>177</v>
      </c>
      <c r="V16" s="84" t="s">
        <v>171</v>
      </c>
      <c r="W16" s="84" t="s">
        <v>171</v>
      </c>
      <c r="X16" s="84" t="s">
        <v>171</v>
      </c>
      <c r="Y16" s="3"/>
      <c r="Z16" s="3"/>
      <c r="AA16" s="3"/>
      <c r="AB16" s="3"/>
      <c r="AC16" s="3"/>
      <c r="AD16" s="3"/>
      <c r="AE16" s="3"/>
    </row>
    <row r="17" spans="1:31">
      <c r="A17" s="29"/>
      <c r="B17" s="21"/>
      <c r="C17" s="1"/>
      <c r="D17" s="1"/>
      <c r="E17" s="1"/>
      <c r="F17" s="1"/>
      <c r="G17" s="1"/>
      <c r="H17" s="1"/>
      <c r="I17" s="22"/>
      <c r="J17" s="30"/>
      <c r="K17" s="147"/>
      <c r="L17" s="27"/>
      <c r="M17" s="3"/>
      <c r="N17" s="7" t="str">
        <f>LEFT(S11,2)</f>
        <v>Ｄ．</v>
      </c>
      <c r="O17" s="84" t="s">
        <v>178</v>
      </c>
      <c r="P17" s="84" t="s">
        <v>179</v>
      </c>
      <c r="Q17" s="84" t="s">
        <v>180</v>
      </c>
      <c r="R17" s="84" t="s">
        <v>181</v>
      </c>
      <c r="S17" s="84" t="s">
        <v>182</v>
      </c>
      <c r="T17" s="84" t="s">
        <v>183</v>
      </c>
      <c r="U17" s="84" t="s">
        <v>177</v>
      </c>
      <c r="V17" s="84" t="s">
        <v>171</v>
      </c>
      <c r="W17" s="84" t="s">
        <v>171</v>
      </c>
      <c r="X17" s="84" t="s">
        <v>171</v>
      </c>
      <c r="Y17" s="3"/>
      <c r="Z17" s="3"/>
      <c r="AA17" s="3"/>
      <c r="AB17" s="3"/>
      <c r="AC17" s="3"/>
      <c r="AD17" s="3"/>
      <c r="AE17" s="3"/>
    </row>
    <row r="18" spans="1:31">
      <c r="A18" s="29"/>
      <c r="B18" s="21"/>
      <c r="C18" s="179" t="str">
        <f ca="1">N56</f>
        <v/>
      </c>
      <c r="D18" s="179"/>
      <c r="E18" s="179"/>
      <c r="F18" s="179"/>
      <c r="G18" s="179"/>
      <c r="H18" s="179"/>
      <c r="I18" s="22"/>
      <c r="J18" s="30"/>
      <c r="K18" s="147"/>
      <c r="L18" s="27"/>
      <c r="M18" s="3"/>
      <c r="N18" s="7" t="str">
        <f>LEFT(T11,2)</f>
        <v>Ｅ．</v>
      </c>
      <c r="O18" s="84" t="s">
        <v>184</v>
      </c>
      <c r="P18" s="84" t="s">
        <v>185</v>
      </c>
      <c r="Q18" s="84" t="s">
        <v>214</v>
      </c>
      <c r="R18" s="84" t="s">
        <v>215</v>
      </c>
      <c r="S18" s="84" t="s">
        <v>186</v>
      </c>
      <c r="T18" s="84" t="s">
        <v>216</v>
      </c>
      <c r="U18" s="84" t="s">
        <v>177</v>
      </c>
      <c r="V18" s="84" t="s">
        <v>171</v>
      </c>
      <c r="W18" s="84" t="s">
        <v>171</v>
      </c>
      <c r="X18" s="84" t="s">
        <v>171</v>
      </c>
      <c r="Y18" s="3"/>
      <c r="Z18" s="5" t="s">
        <v>193</v>
      </c>
      <c r="AA18" s="161" t="str">
        <f>IF(D20=N20, "エラー","OK")</f>
        <v>エラー</v>
      </c>
      <c r="AB18" s="3"/>
      <c r="AC18" s="3"/>
      <c r="AD18" s="3"/>
      <c r="AE18" s="3"/>
    </row>
    <row r="19" spans="1:31" ht="14.25">
      <c r="A19" s="29"/>
      <c r="B19" s="21"/>
      <c r="C19" s="92" t="s">
        <v>8</v>
      </c>
      <c r="D19" s="1"/>
      <c r="E19" s="1"/>
      <c r="F19" s="1"/>
      <c r="G19" s="1"/>
      <c r="H19" s="1"/>
      <c r="I19" s="22"/>
      <c r="J19" s="30"/>
      <c r="K19" s="147"/>
      <c r="L19" s="27"/>
      <c r="M19" s="3"/>
      <c r="N19" s="7" t="str">
        <f>LEFT(U11,2)</f>
        <v/>
      </c>
      <c r="O19" s="84"/>
      <c r="P19" s="84"/>
      <c r="Q19" s="84"/>
      <c r="R19" s="84"/>
      <c r="S19" s="84"/>
      <c r="T19" s="84"/>
      <c r="U19" s="84"/>
      <c r="V19" s="84"/>
      <c r="W19" s="84"/>
      <c r="X19" s="84"/>
      <c r="Y19" s="3"/>
      <c r="Z19" s="160" t="s">
        <v>194</v>
      </c>
      <c r="AA19" s="3"/>
      <c r="AB19" s="3"/>
      <c r="AC19" s="3"/>
      <c r="AD19" s="3"/>
      <c r="AE19" s="3"/>
    </row>
    <row r="20" spans="1:31" ht="15" customHeight="1">
      <c r="A20" s="29"/>
      <c r="B20" s="21"/>
      <c r="C20" s="87" t="s">
        <v>10</v>
      </c>
      <c r="D20" s="64" t="s">
        <v>4</v>
      </c>
      <c r="E20" s="177" t="s">
        <v>26</v>
      </c>
      <c r="F20" s="177"/>
      <c r="G20" s="177"/>
      <c r="H20" s="177"/>
      <c r="I20" s="22"/>
      <c r="J20" s="30"/>
      <c r="K20" s="147"/>
      <c r="L20" s="27"/>
      <c r="M20" s="5" t="s">
        <v>46</v>
      </c>
      <c r="N20" s="84" t="s">
        <v>4</v>
      </c>
      <c r="O20" s="84">
        <v>1</v>
      </c>
      <c r="P20" s="84">
        <v>2</v>
      </c>
      <c r="Q20" s="84">
        <v>3</v>
      </c>
      <c r="R20" s="84">
        <v>4</v>
      </c>
      <c r="S20" s="84">
        <v>5</v>
      </c>
      <c r="T20" s="84">
        <v>6</v>
      </c>
      <c r="U20" s="84">
        <v>7</v>
      </c>
      <c r="V20" s="84">
        <v>8</v>
      </c>
      <c r="W20" s="84">
        <v>9</v>
      </c>
      <c r="X20" s="84">
        <v>10</v>
      </c>
      <c r="Y20" s="84">
        <v>11</v>
      </c>
      <c r="Z20" s="84">
        <v>12</v>
      </c>
      <c r="AA20" s="84">
        <v>13</v>
      </c>
      <c r="AB20" s="84">
        <v>14</v>
      </c>
      <c r="AC20" s="84">
        <v>15</v>
      </c>
      <c r="AD20" s="84" t="s">
        <v>20</v>
      </c>
      <c r="AE20" s="3"/>
    </row>
    <row r="21" spans="1:31" ht="14.25">
      <c r="A21" s="29"/>
      <c r="B21" s="21"/>
      <c r="C21" s="91"/>
      <c r="D21" s="1"/>
      <c r="E21" s="177"/>
      <c r="F21" s="177"/>
      <c r="G21" s="177"/>
      <c r="H21" s="177"/>
      <c r="I21" s="22"/>
      <c r="J21" s="30"/>
      <c r="K21" s="147"/>
      <c r="L21" s="27"/>
      <c r="M21" s="3"/>
      <c r="N21" s="3"/>
      <c r="O21" s="3"/>
      <c r="P21" s="3"/>
      <c r="Q21" s="3"/>
      <c r="R21" s="3"/>
      <c r="S21" s="3"/>
      <c r="T21" s="3"/>
      <c r="U21" s="3"/>
      <c r="V21" s="3"/>
      <c r="W21" s="3"/>
      <c r="X21" s="3"/>
      <c r="Y21" s="3"/>
      <c r="Z21" s="3"/>
      <c r="AA21" s="3"/>
      <c r="AB21" s="3"/>
      <c r="AC21" s="3"/>
      <c r="AD21" s="3"/>
      <c r="AE21" s="3"/>
    </row>
    <row r="22" spans="1:31" ht="15" customHeight="1">
      <c r="A22" s="29"/>
      <c r="B22" s="21"/>
      <c r="C22" s="87" t="s">
        <v>32</v>
      </c>
      <c r="D22" s="64" t="s">
        <v>4</v>
      </c>
      <c r="E22" s="177" t="s">
        <v>33</v>
      </c>
      <c r="F22" s="177"/>
      <c r="G22" s="177"/>
      <c r="H22" s="177"/>
      <c r="I22" s="22"/>
      <c r="J22" s="30"/>
      <c r="K22" s="147"/>
      <c r="L22" s="27"/>
      <c r="M22" s="5" t="s">
        <v>32</v>
      </c>
      <c r="N22" s="84" t="s">
        <v>4</v>
      </c>
      <c r="O22" s="84">
        <v>1</v>
      </c>
      <c r="P22" s="84">
        <v>2</v>
      </c>
      <c r="Q22" s="84">
        <v>3</v>
      </c>
      <c r="R22" s="84">
        <v>4</v>
      </c>
      <c r="S22" s="84">
        <v>5</v>
      </c>
      <c r="T22" s="84" t="s">
        <v>21</v>
      </c>
      <c r="U22" s="3"/>
      <c r="V22" s="5" t="s">
        <v>193</v>
      </c>
      <c r="W22" s="161" t="str">
        <f>IF(D22=N22, "エラー","OK")</f>
        <v>エラー</v>
      </c>
      <c r="X22" s="3"/>
      <c r="Y22" s="3"/>
      <c r="Z22" s="3"/>
      <c r="AA22" s="3"/>
      <c r="AB22" s="3"/>
      <c r="AC22" s="3"/>
      <c r="AD22" s="3"/>
      <c r="AE22" s="3"/>
    </row>
    <row r="23" spans="1:31">
      <c r="A23" s="29"/>
      <c r="B23" s="21"/>
      <c r="C23" s="2"/>
      <c r="D23" s="1"/>
      <c r="E23" s="177"/>
      <c r="F23" s="177"/>
      <c r="G23" s="177"/>
      <c r="H23" s="177"/>
      <c r="I23" s="22"/>
      <c r="J23" s="30"/>
      <c r="K23" s="147"/>
      <c r="L23" s="27"/>
      <c r="M23" s="3"/>
      <c r="N23" s="3"/>
      <c r="O23" s="3"/>
      <c r="P23" s="3"/>
      <c r="Q23" s="3"/>
      <c r="R23" s="3"/>
      <c r="S23" s="3"/>
      <c r="T23" s="3"/>
      <c r="U23" s="3"/>
      <c r="V23" s="3"/>
      <c r="W23" s="3"/>
      <c r="X23" s="3"/>
      <c r="Y23" s="3"/>
      <c r="Z23" s="3"/>
      <c r="AA23" s="3"/>
      <c r="AB23" s="3"/>
      <c r="AC23" s="3"/>
      <c r="AD23" s="3"/>
      <c r="AE23" s="3"/>
    </row>
    <row r="24" spans="1:31" ht="15" customHeight="1">
      <c r="A24" s="29"/>
      <c r="B24" s="21"/>
      <c r="C24" s="87" t="str">
        <f>IF(D22&gt;=2, "所属機関1", "所属機関")</f>
        <v>所属機関1</v>
      </c>
      <c r="D24" s="59"/>
      <c r="E24" s="178" t="s">
        <v>206</v>
      </c>
      <c r="F24" s="177"/>
      <c r="G24" s="177"/>
      <c r="H24" s="177"/>
      <c r="I24" s="22"/>
      <c r="J24" s="30"/>
      <c r="K24" s="147"/>
      <c r="L24" s="27"/>
      <c r="M24" s="5" t="s">
        <v>47</v>
      </c>
      <c r="N24" s="84" t="s">
        <v>4</v>
      </c>
      <c r="O24" s="84" t="str">
        <f>IF(D24&lt;&gt;"", CONCATENATE("1.",D24),"")</f>
        <v/>
      </c>
      <c r="P24" s="84" t="str">
        <f>IF(D25&lt;&gt;"", CONCATENATE("2.", D25),"")</f>
        <v/>
      </c>
      <c r="Q24" s="84" t="str">
        <f>IF(D26&lt;&gt;"", CONCATENATE("3.", D26),"")</f>
        <v/>
      </c>
      <c r="R24" s="84" t="str">
        <f>IF(D27&lt;&gt;"",  CONCATENATE("4.",D27),"")</f>
        <v/>
      </c>
      <c r="S24" s="84" t="str">
        <f>IF(D28&lt;&gt;"",  CONCATENATE("5.",D28),"")</f>
        <v/>
      </c>
      <c r="T24" s="3"/>
      <c r="U24" s="3"/>
      <c r="V24" s="5" t="s">
        <v>193</v>
      </c>
      <c r="W24" s="161" t="str">
        <f>IF(C24="","",IF(D24="","エラー","OK"))</f>
        <v>エラー</v>
      </c>
      <c r="X24" s="3"/>
      <c r="Y24" s="3"/>
      <c r="Z24" s="3"/>
      <c r="AA24" s="3"/>
      <c r="AB24" s="3"/>
      <c r="AC24" s="3"/>
      <c r="AD24" s="3"/>
      <c r="AE24" s="3"/>
    </row>
    <row r="25" spans="1:31" ht="15" customHeight="1">
      <c r="A25" s="29"/>
      <c r="B25" s="21"/>
      <c r="C25" s="87" t="str">
        <f>IF(D22&gt;=2, "所属機関2", "")</f>
        <v>所属機関2</v>
      </c>
      <c r="D25" s="59"/>
      <c r="E25" s="178"/>
      <c r="F25" s="177"/>
      <c r="G25" s="177"/>
      <c r="H25" s="177"/>
      <c r="I25" s="22"/>
      <c r="J25" s="30"/>
      <c r="K25" s="147"/>
      <c r="L25" s="27"/>
      <c r="M25" s="3"/>
      <c r="N25" s="3"/>
      <c r="O25" s="3"/>
      <c r="P25" s="3"/>
      <c r="Q25" s="3"/>
      <c r="R25" s="3"/>
      <c r="S25" s="3"/>
      <c r="T25" s="3"/>
      <c r="U25" s="3"/>
      <c r="V25" s="5" t="s">
        <v>193</v>
      </c>
      <c r="W25" s="161" t="str">
        <f>IF(C25="","",IF(D25="","エラー","OK"))</f>
        <v>エラー</v>
      </c>
      <c r="X25" s="3"/>
      <c r="Y25" s="3"/>
      <c r="Z25" s="3"/>
      <c r="AA25" s="3"/>
      <c r="AB25" s="3"/>
      <c r="AC25" s="3"/>
      <c r="AD25" s="3"/>
      <c r="AE25" s="3"/>
    </row>
    <row r="26" spans="1:31" ht="15" customHeight="1">
      <c r="A26" s="29"/>
      <c r="B26" s="21"/>
      <c r="C26" s="87" t="str">
        <f>IF(D22&gt;=3, "所属機関3", "")</f>
        <v>所属機関3</v>
      </c>
      <c r="D26" s="59"/>
      <c r="E26" s="178" t="s">
        <v>205</v>
      </c>
      <c r="F26" s="177"/>
      <c r="G26" s="177"/>
      <c r="H26" s="177"/>
      <c r="I26" s="22"/>
      <c r="J26" s="30"/>
      <c r="K26" s="147"/>
      <c r="L26" s="27"/>
      <c r="M26" s="5" t="s">
        <v>48</v>
      </c>
      <c r="N26" s="84"/>
      <c r="O26" s="84" t="s">
        <v>11</v>
      </c>
      <c r="P26" s="3"/>
      <c r="Q26" s="3"/>
      <c r="R26" s="3"/>
      <c r="S26" s="3"/>
      <c r="T26" s="3"/>
      <c r="U26" s="3"/>
      <c r="V26" s="5" t="s">
        <v>193</v>
      </c>
      <c r="W26" s="161" t="str">
        <f>IF(C26="","",IF(D26="","エラー","OK"))</f>
        <v>エラー</v>
      </c>
      <c r="X26" s="3"/>
      <c r="Y26" s="3"/>
      <c r="Z26" s="3"/>
      <c r="AA26" s="3"/>
      <c r="AB26" s="3"/>
      <c r="AC26" s="3"/>
      <c r="AD26" s="3"/>
      <c r="AE26" s="3"/>
    </row>
    <row r="27" spans="1:31" ht="15" customHeight="1">
      <c r="A27" s="29"/>
      <c r="B27" s="21"/>
      <c r="C27" s="87" t="str">
        <f>IF(D22&gt;=4, "所属機関4", "")</f>
        <v>所属機関4</v>
      </c>
      <c r="D27" s="59"/>
      <c r="E27" s="228"/>
      <c r="F27" s="229"/>
      <c r="G27" s="229"/>
      <c r="H27" s="229"/>
      <c r="I27" s="22"/>
      <c r="J27" s="30"/>
      <c r="K27" s="147"/>
      <c r="L27" s="27"/>
      <c r="M27" s="3"/>
      <c r="N27" s="3"/>
      <c r="O27" s="3"/>
      <c r="P27" s="3"/>
      <c r="Q27" s="3"/>
      <c r="R27" s="3"/>
      <c r="S27" s="3"/>
      <c r="T27" s="3"/>
      <c r="U27" s="3"/>
      <c r="V27" s="5" t="s">
        <v>193</v>
      </c>
      <c r="W27" s="161" t="str">
        <f>IF(C27="","",IF(D27="","エラー","OK"))</f>
        <v>エラー</v>
      </c>
      <c r="X27" s="3"/>
      <c r="Y27" s="3"/>
      <c r="Z27" s="3"/>
      <c r="AA27" s="3"/>
      <c r="AB27" s="3"/>
      <c r="AC27" s="3"/>
      <c r="AD27" s="3"/>
      <c r="AE27" s="3"/>
    </row>
    <row r="28" spans="1:31" ht="15" customHeight="1">
      <c r="A28" s="29"/>
      <c r="B28" s="21"/>
      <c r="C28" s="87" t="str">
        <f>IF(D22&gt;=5, "所属機関5", "")</f>
        <v>所属機関5</v>
      </c>
      <c r="D28" s="59"/>
      <c r="E28" s="232" t="s">
        <v>31</v>
      </c>
      <c r="F28" s="233"/>
      <c r="G28" s="233"/>
      <c r="H28" s="233"/>
      <c r="I28" s="22"/>
      <c r="J28" s="30"/>
      <c r="K28" s="147"/>
      <c r="L28" s="27"/>
      <c r="M28" s="3"/>
      <c r="N28" s="3"/>
      <c r="O28" s="3"/>
      <c r="P28" s="3"/>
      <c r="Q28" s="3"/>
      <c r="R28" s="3"/>
      <c r="S28" s="3"/>
      <c r="T28" s="3"/>
      <c r="U28" s="3"/>
      <c r="V28" s="5" t="s">
        <v>193</v>
      </c>
      <c r="W28" s="161" t="str">
        <f>IF(C28="","",IF(D28="","エラー","OK"))</f>
        <v>エラー</v>
      </c>
      <c r="X28" s="3"/>
      <c r="Y28" s="3"/>
      <c r="Z28" s="3"/>
      <c r="AA28" s="3"/>
      <c r="AB28" s="3"/>
      <c r="AC28" s="3"/>
      <c r="AD28" s="3"/>
      <c r="AE28" s="3"/>
    </row>
    <row r="29" spans="1:31">
      <c r="A29" s="29"/>
      <c r="B29" s="21"/>
      <c r="C29" s="2" t="str">
        <f>IF(D27=1, 所属1, "")</f>
        <v/>
      </c>
      <c r="D29" s="1"/>
      <c r="E29" s="226" t="s">
        <v>196</v>
      </c>
      <c r="F29" s="227"/>
      <c r="G29" s="227"/>
      <c r="H29" s="227"/>
      <c r="I29" s="22"/>
      <c r="J29" s="30"/>
      <c r="K29" s="147"/>
      <c r="L29" s="27"/>
      <c r="M29" s="3"/>
      <c r="N29" s="3"/>
      <c r="O29" s="3"/>
      <c r="P29" s="3"/>
      <c r="Q29" s="3"/>
      <c r="R29" s="3"/>
      <c r="S29" s="3"/>
      <c r="T29" s="3"/>
      <c r="U29" s="3"/>
      <c r="V29" s="27"/>
      <c r="W29" s="161" t="str">
        <f>IF(CONCATENATE(IF(W22="OK", "", W22),IF(W24="OK", "", W24),IF(W25="OK", "", W25),IF(W26="OK", "", W26),IF(W27="OK", "", W27),IF(W28="OK", "", W28))="","","エラー")</f>
        <v>エラー</v>
      </c>
      <c r="X29" s="3"/>
      <c r="Y29" s="3"/>
      <c r="Z29" s="3"/>
      <c r="AA29" s="3"/>
      <c r="AB29" s="3"/>
      <c r="AC29" s="3"/>
      <c r="AD29" s="3"/>
      <c r="AE29" s="3"/>
    </row>
    <row r="30" spans="1:31">
      <c r="A30" s="29"/>
      <c r="B30" s="21"/>
      <c r="C30" s="6"/>
      <c r="D30" s="7" t="s">
        <v>9</v>
      </c>
      <c r="E30" s="7" t="s">
        <v>17</v>
      </c>
      <c r="F30" s="7" t="s">
        <v>18</v>
      </c>
      <c r="G30" s="7" t="s">
        <v>19</v>
      </c>
      <c r="H30" s="7" t="s">
        <v>29</v>
      </c>
      <c r="I30" s="22"/>
      <c r="J30" s="30"/>
      <c r="K30" s="147"/>
      <c r="L30" s="27"/>
      <c r="M30" s="5" t="s">
        <v>49</v>
      </c>
      <c r="N30" s="5"/>
      <c r="O30" s="5"/>
      <c r="P30" s="7" t="s">
        <v>29</v>
      </c>
      <c r="Q30" s="7" t="s">
        <v>17</v>
      </c>
      <c r="R30" s="7" t="s">
        <v>193</v>
      </c>
      <c r="S30" s="3"/>
      <c r="T30" s="3"/>
      <c r="U30" s="3"/>
      <c r="V30" s="3"/>
      <c r="W30" s="3"/>
      <c r="X30" s="3"/>
      <c r="Y30" s="3"/>
      <c r="Z30" s="3"/>
      <c r="AA30" s="3"/>
      <c r="AB30" s="3"/>
      <c r="AC30" s="3"/>
      <c r="AD30" s="3"/>
      <c r="AE30" s="3"/>
    </row>
    <row r="31" spans="1:31" ht="15" customHeight="1">
      <c r="A31" s="29"/>
      <c r="B31" s="21"/>
      <c r="C31" s="87" t="s">
        <v>82</v>
      </c>
      <c r="D31" s="59"/>
      <c r="E31" s="64" t="s">
        <v>4</v>
      </c>
      <c r="F31" s="64" t="s">
        <v>227</v>
      </c>
      <c r="G31" s="64"/>
      <c r="H31" s="66"/>
      <c r="I31" s="22"/>
      <c r="J31" s="30"/>
      <c r="K31" s="147"/>
      <c r="L31" s="27"/>
      <c r="M31" s="84" t="str">
        <f>CONCATENATE( IF($E$31="", "", CONCATENATE("*",LEFT($E$31,1))), IF($F$31="", "", CONCATENATE(",*",LEFT($F$31,1))), IF($G$31="", "", CONCATENATE(",*", LEFT($G$31,1))))</f>
        <v>*選</v>
      </c>
      <c r="N31" s="84" t="str">
        <f>IF($D$31="","", CONCATENATE($H$31,$D$31,$M$31))</f>
        <v/>
      </c>
      <c r="O31" s="84" t="str">
        <f>CONCATENATE($H$31,(IF(LEFT($E$31,1)="選","○○",(IF(VALUE(LEFT($E$31,1))&gt;=1,(IF(VALUE(LEFT($E$31,1))&lt;=5,"","○○")),"○○")))))</f>
        <v>○○</v>
      </c>
      <c r="P31" s="84" t="str">
        <f>IF($H$31=$O$26,$D$31, "")</f>
        <v/>
      </c>
      <c r="Q31" s="84" t="str">
        <f>IF($H$31=$O$26, RIGHT($E$31, LEN($E$31)-2), "")</f>
        <v/>
      </c>
      <c r="R31" s="161" t="str">
        <f>IF($D$31="","エラー",IF($E$31="","エラー",IF($E$31="選んで下さい","エラー","OK")))</f>
        <v>エラー</v>
      </c>
      <c r="S31" s="3"/>
      <c r="T31" s="3"/>
      <c r="U31" s="3"/>
      <c r="V31" s="3"/>
      <c r="W31" s="3"/>
      <c r="X31" s="3"/>
      <c r="Y31" s="3"/>
      <c r="Z31" s="3"/>
      <c r="AA31" s="3"/>
      <c r="AB31" s="3"/>
      <c r="AC31" s="3"/>
      <c r="AD31" s="3"/>
      <c r="AE31" s="3"/>
    </row>
    <row r="32" spans="1:31" ht="15" customHeight="1">
      <c r="A32" s="29"/>
      <c r="B32" s="21"/>
      <c r="C32" s="87" t="str">
        <f>IF(D20&gt;=2,"氏名2", "")</f>
        <v>氏名2</v>
      </c>
      <c r="D32" s="59"/>
      <c r="E32" s="64" t="s">
        <v>227</v>
      </c>
      <c r="F32" s="64" t="s">
        <v>227</v>
      </c>
      <c r="G32" s="64"/>
      <c r="H32" s="66"/>
      <c r="I32" s="22"/>
      <c r="J32" s="30"/>
      <c r="K32" s="147"/>
      <c r="L32" s="27"/>
      <c r="M32" s="84" t="str">
        <f>CONCATENATE( IF($E$32="", "", CONCATENATE("*",LEFT($E$32,1))), IF($F$32="", "", CONCATENATE(",*",LEFT($F$32,1))), IF($G$32="", "", CONCATENATE(",*", LEFT($G$32,1))))</f>
        <v/>
      </c>
      <c r="N32" s="84" t="str">
        <f>IF($D$32="","", CONCATENATE(",", $H$32,$D$32,$M$32))</f>
        <v/>
      </c>
      <c r="O32" s="84" t="str">
        <f>CONCATENATE($H$32,(IF( $D$32="","",(IF(VALUE(LEFT($E$32,1))&gt;=1,(IF(VALUE(LEFT($E$32,1))&lt;=5,"","○○")),"○○")))))</f>
        <v/>
      </c>
      <c r="P32" s="84" t="str">
        <f>IF($H$32=$O$26,$D$32, "")</f>
        <v/>
      </c>
      <c r="Q32" s="84" t="str">
        <f>IF($H$32=$O$26, RIGHT($E$32, LEN($E$32)-2), "")</f>
        <v/>
      </c>
      <c r="R32" s="161" t="str">
        <f>IF($C$32="","",IF($D$32="","エラー",IF($E$32="","エラー","OK")))</f>
        <v>エラー</v>
      </c>
      <c r="S32" s="3"/>
      <c r="T32" s="3"/>
      <c r="U32" s="3"/>
      <c r="V32" s="3"/>
      <c r="W32" s="3"/>
      <c r="X32" s="3"/>
      <c r="Y32" s="3"/>
      <c r="Z32" s="3"/>
      <c r="AA32" s="3"/>
      <c r="AB32" s="3"/>
      <c r="AC32" s="3"/>
      <c r="AD32" s="3"/>
      <c r="AE32" s="3"/>
    </row>
    <row r="33" spans="1:31" ht="15" customHeight="1">
      <c r="A33" s="29"/>
      <c r="B33" s="21"/>
      <c r="C33" s="87" t="str">
        <f>IF(D20&gt;=3,"氏名3", "")</f>
        <v>氏名3</v>
      </c>
      <c r="D33" s="59"/>
      <c r="E33" s="64" t="s">
        <v>227</v>
      </c>
      <c r="F33" s="64"/>
      <c r="G33" s="64"/>
      <c r="H33" s="66"/>
      <c r="I33" s="22"/>
      <c r="J33" s="30"/>
      <c r="K33" s="147"/>
      <c r="L33" s="27"/>
      <c r="M33" s="84" t="str">
        <f>CONCATENATE( IF($E$33="", "", CONCATENATE("*",LEFT($E$33,1))), IF($F$33="", "", CONCATENATE(",*",LEFT($F$33,1))), IF($G$33="", "", CONCATENATE(",*", LEFT($G$33,1))))</f>
        <v/>
      </c>
      <c r="N33" s="84" t="str">
        <f>IF($D$33="","", CONCATENATE(",", $H$33,$D$33,$M$33))</f>
        <v/>
      </c>
      <c r="O33" s="84" t="str">
        <f>CONCATENATE($H$33,(IF($D$33="","",(IF(VALUE(LEFT($E$33,1))&gt;=1,(IF(VALUE(LEFT($E$33,1))&lt;=5,"","○○")),"○○")))))</f>
        <v/>
      </c>
      <c r="P33" s="84" t="str">
        <f>IF($H$33=$O$26,$D$33, "")</f>
        <v/>
      </c>
      <c r="Q33" s="84" t="str">
        <f>IF($H$33=$O$26, RIGHT($E$33, LEN($E$33)-2), "")</f>
        <v/>
      </c>
      <c r="R33" s="161" t="str">
        <f>IF($C$33="","",IF($D$33="","エラー",IF($E$33="","エラー","OK")))</f>
        <v>エラー</v>
      </c>
      <c r="S33" s="3"/>
      <c r="T33" s="3"/>
      <c r="U33" s="3"/>
      <c r="V33" s="3"/>
      <c r="W33" s="3"/>
      <c r="X33" s="3"/>
      <c r="Y33" s="3"/>
      <c r="Z33" s="3"/>
      <c r="AA33" s="3"/>
      <c r="AB33" s="3"/>
      <c r="AC33" s="3"/>
      <c r="AD33" s="3"/>
      <c r="AE33" s="3"/>
    </row>
    <row r="34" spans="1:31" ht="15" customHeight="1">
      <c r="A34" s="29"/>
      <c r="B34" s="21"/>
      <c r="C34" s="87" t="str">
        <f>IF(D20&gt;=4,"氏名4", "")</f>
        <v>氏名4</v>
      </c>
      <c r="D34" s="59"/>
      <c r="E34" s="64"/>
      <c r="F34" s="64"/>
      <c r="G34" s="64"/>
      <c r="H34" s="66"/>
      <c r="I34" s="22"/>
      <c r="J34" s="30"/>
      <c r="K34" s="147"/>
      <c r="L34" s="27"/>
      <c r="M34" s="84" t="str">
        <f>CONCATENATE( IF($E$34="", "", CONCATENATE("*",LEFT($E$34,1))), IF($F$34="", "", CONCATENATE(",*",LEFT($F$34,1))), IF($G$34="", "", CONCATENATE(",*", LEFT($G$34,1))))</f>
        <v/>
      </c>
      <c r="N34" s="84" t="str">
        <f>IF($D$34="","", CONCATENATE(",", $H$34,$D$34,$M$34))</f>
        <v/>
      </c>
      <c r="O34" s="84" t="str">
        <f>CONCATENATE($H$34,(IF($D$34="","",(IF(VALUE(LEFT($E$34,1))&gt;=1,(IF(VALUE(LEFT($E$34,1))&lt;=5,"","○○")),"○○")))))</f>
        <v/>
      </c>
      <c r="P34" s="84" t="str">
        <f>IF($H$34=$O$26,$D$34, "")</f>
        <v/>
      </c>
      <c r="Q34" s="84" t="str">
        <f>IF($H$34=$O$26, RIGHT($E$34, LEN($E$34)-2), "")</f>
        <v/>
      </c>
      <c r="R34" s="161" t="str">
        <f>IF($C$34="","",IF($D$34="","エラー",IF($E$34="","エラー","OK")))</f>
        <v>エラー</v>
      </c>
      <c r="S34" s="3"/>
      <c r="T34" s="3"/>
      <c r="U34" s="3"/>
      <c r="V34" s="3"/>
      <c r="W34" s="3"/>
      <c r="X34" s="3"/>
      <c r="Y34" s="3"/>
      <c r="Z34" s="3"/>
      <c r="AA34" s="3"/>
      <c r="AB34" s="3"/>
      <c r="AC34" s="3"/>
      <c r="AD34" s="3"/>
      <c r="AE34" s="3"/>
    </row>
    <row r="35" spans="1:31" ht="15" customHeight="1">
      <c r="A35" s="29"/>
      <c r="B35" s="21"/>
      <c r="C35" s="87" t="str">
        <f>IF(D20&gt;=5,"氏名5", "")</f>
        <v>氏名5</v>
      </c>
      <c r="D35" s="59"/>
      <c r="E35" s="64"/>
      <c r="F35" s="64"/>
      <c r="G35" s="64"/>
      <c r="H35" s="66"/>
      <c r="I35" s="22"/>
      <c r="J35" s="30"/>
      <c r="K35" s="147"/>
      <c r="L35" s="27"/>
      <c r="M35" s="84" t="str">
        <f>CONCATENATE( IF($E$35="", "", CONCATENATE("*",LEFT($E$35,1))), IF($F$35="", "", CONCATENATE(",*",LEFT($F$35,1))), IF($G$35="", "", CONCATENATE(",*", LEFT($G$35,1))))</f>
        <v/>
      </c>
      <c r="N35" s="84" t="str">
        <f>IF($D$35="","", CONCATENATE(",", $H$35,$D$35,$M$35))</f>
        <v/>
      </c>
      <c r="O35" s="84" t="str">
        <f>CONCATENATE($H$35,(IF($D$35="","",(IF(VALUE(LEFT($E$35,1))&gt;=1,(IF(VALUE(LEFT($E$35,1))&lt;=5,"","○○")),"○○")))))</f>
        <v/>
      </c>
      <c r="P35" s="84" t="str">
        <f>IF($H$35=$O$26,$D$35, "")</f>
        <v/>
      </c>
      <c r="Q35" s="84" t="str">
        <f>IF($H$35=$O$26, RIGHT($E$35, LEN($E$35)-2), "")</f>
        <v/>
      </c>
      <c r="R35" s="161" t="str">
        <f>IF($C$35="","",IF($D$35="","エラー",IF($E$35="","エラー","OK")))</f>
        <v>エラー</v>
      </c>
      <c r="S35" s="3"/>
      <c r="T35" s="3"/>
      <c r="U35" s="3"/>
      <c r="V35" s="3"/>
      <c r="W35" s="3"/>
      <c r="X35" s="3"/>
      <c r="Y35" s="3"/>
      <c r="Z35" s="3"/>
      <c r="AA35" s="3"/>
      <c r="AB35" s="3"/>
      <c r="AC35" s="3"/>
      <c r="AD35" s="3"/>
      <c r="AE35" s="3"/>
    </row>
    <row r="36" spans="1:31" ht="15" customHeight="1">
      <c r="A36" s="29"/>
      <c r="B36" s="21"/>
      <c r="C36" s="87" t="str">
        <f>IF(D20&gt;=6,"氏名6", "")</f>
        <v>氏名6</v>
      </c>
      <c r="D36" s="59"/>
      <c r="E36" s="64"/>
      <c r="F36" s="64"/>
      <c r="G36" s="64"/>
      <c r="H36" s="66"/>
      <c r="I36" s="22"/>
      <c r="J36" s="30"/>
      <c r="K36" s="147"/>
      <c r="L36" s="27"/>
      <c r="M36" s="84" t="str">
        <f>CONCATENATE( IF($E$36="", "", CONCATENATE("*",LEFT($E$36,1))), IF($F$36="", "", CONCATENATE(",*",LEFT($F$36,1))), IF(G$36="", "", CONCATENATE(",*", LEFT($G$36,1))))</f>
        <v/>
      </c>
      <c r="N36" s="84" t="str">
        <f>IF($D$36="","", CONCATENATE(",", $H$36,$D$36,$M$36))</f>
        <v/>
      </c>
      <c r="O36" s="84" t="str">
        <f>CONCATENATE($H$36,(IF($D$36="","",(IF(VALUE(LEFT($E$36,1))&gt;=1,(IF(VALUE(LEFT($E$36,1))&lt;=5,"","○○")),"○○")))))</f>
        <v/>
      </c>
      <c r="P36" s="84" t="str">
        <f>IF($H$36=$O$26,$D$36, "")</f>
        <v/>
      </c>
      <c r="Q36" s="84" t="str">
        <f>IF($H$36=$O$26, RIGHT($E$36, LEN($E$36)-2), "")</f>
        <v/>
      </c>
      <c r="R36" s="161" t="str">
        <f>IF($C$36="","",IF($D$36="","エラー",IF($E$36="","エラー","OK")))</f>
        <v>エラー</v>
      </c>
      <c r="S36" s="3"/>
      <c r="T36" s="3"/>
      <c r="U36" s="3"/>
      <c r="V36" s="3"/>
      <c r="W36" s="3"/>
      <c r="X36" s="3"/>
      <c r="Y36" s="3"/>
      <c r="Z36" s="3"/>
      <c r="AA36" s="3"/>
      <c r="AB36" s="3"/>
      <c r="AC36" s="3"/>
      <c r="AD36" s="3"/>
      <c r="AE36" s="3"/>
    </row>
    <row r="37" spans="1:31" ht="15" customHeight="1">
      <c r="A37" s="29"/>
      <c r="B37" s="21"/>
      <c r="C37" s="87" t="str">
        <f>IF(D20&gt;=7,"氏名7", "")</f>
        <v>氏名7</v>
      </c>
      <c r="D37" s="59"/>
      <c r="E37" s="64"/>
      <c r="F37" s="64"/>
      <c r="G37" s="64"/>
      <c r="H37" s="66"/>
      <c r="I37" s="22"/>
      <c r="J37" s="30"/>
      <c r="K37" s="147"/>
      <c r="L37" s="27"/>
      <c r="M37" s="84" t="str">
        <f>CONCATENATE( IF($E$37="", "", CONCATENATE("*",LEFT($E$37,1))), IF($F$37="", "", CONCATENATE(",*",LEFT($F$37,1))), IF($G$37="", "", CONCATENATE(",*", LEFT($G$37,1))))</f>
        <v/>
      </c>
      <c r="N37" s="84" t="str">
        <f>IF($D$37="","", CONCATENATE(",", $H$37,$D$37,$M$37))</f>
        <v/>
      </c>
      <c r="O37" s="84" t="str">
        <f>CONCATENATE($H$37,(IF($D$37="","",(IF(VALUE(LEFT($E$37,1))&gt;=1,(IF(VALUE(LEFT($E$37,1))&lt;=5,"","○○")),"○○")))))</f>
        <v/>
      </c>
      <c r="P37" s="84" t="str">
        <f>IF($H$37=$O$26,$D$37, "")</f>
        <v/>
      </c>
      <c r="Q37" s="84" t="str">
        <f>IF($H$37=$O$26, RIGHT($E$37, LEN($E$37)-2), "")</f>
        <v/>
      </c>
      <c r="R37" s="161" t="str">
        <f>IF($C$37="","",IF($D$37="","エラー",IF($E$37="","エラー","OK")))</f>
        <v>エラー</v>
      </c>
      <c r="S37" s="3"/>
      <c r="T37" s="3"/>
      <c r="U37" s="3"/>
      <c r="V37" s="3"/>
      <c r="W37" s="3"/>
      <c r="X37" s="3"/>
      <c r="Y37" s="3"/>
      <c r="Z37" s="3"/>
      <c r="AA37" s="3"/>
      <c r="AB37" s="3"/>
      <c r="AC37" s="3"/>
      <c r="AD37" s="3"/>
      <c r="AE37" s="3"/>
    </row>
    <row r="38" spans="1:31" ht="15" customHeight="1">
      <c r="A38" s="29"/>
      <c r="B38" s="21"/>
      <c r="C38" s="87" t="str">
        <f>IF(D20&gt;=8,"氏名8", "")</f>
        <v>氏名8</v>
      </c>
      <c r="D38" s="59"/>
      <c r="E38" s="64"/>
      <c r="F38" s="64"/>
      <c r="G38" s="64"/>
      <c r="H38" s="66"/>
      <c r="I38" s="22"/>
      <c r="J38" s="30"/>
      <c r="K38" s="147"/>
      <c r="L38" s="27"/>
      <c r="M38" s="84" t="str">
        <f>CONCATENATE( IF($E$38="", "", CONCATENATE("*",LEFT($E$38,1))), IF($F$38="", "", CONCATENATE(",*",LEFT($F$38,1))), IF($G$38="", "", CONCATENATE(",*", LEFT($G$38,1))))</f>
        <v/>
      </c>
      <c r="N38" s="84" t="str">
        <f>IF($D$38="","", CONCATENATE(",", $H$38,$D$38,$M$38))</f>
        <v/>
      </c>
      <c r="O38" s="84" t="str">
        <f>CONCATENATE($H$38,(IF($D$38="","",(IF(VALUE(LEFT($E$38,1))&gt;=1,(IF(VALUE(LEFT($E$38,1))&lt;=5,"","○○")),"○○")))))</f>
        <v/>
      </c>
      <c r="P38" s="84" t="str">
        <f>IF($H$38=$O$26,$D$38, "")</f>
        <v/>
      </c>
      <c r="Q38" s="84" t="str">
        <f>IF($H$38=$O$26, RIGHT($E$38, LEN($E$38)-2), "")</f>
        <v/>
      </c>
      <c r="R38" s="161" t="str">
        <f>IF($C$38="","",IF($D$38="","エラー",IF($E$38="","エラー","OK")))</f>
        <v>エラー</v>
      </c>
      <c r="S38" s="3"/>
      <c r="T38" s="3"/>
      <c r="U38" s="3"/>
      <c r="V38" s="3"/>
      <c r="W38" s="3"/>
      <c r="X38" s="3"/>
      <c r="Y38" s="3"/>
      <c r="Z38" s="3"/>
      <c r="AA38" s="3"/>
      <c r="AB38" s="3"/>
      <c r="AC38" s="3"/>
      <c r="AD38" s="3"/>
      <c r="AE38" s="3"/>
    </row>
    <row r="39" spans="1:31" ht="15" customHeight="1">
      <c r="A39" s="29"/>
      <c r="B39" s="21"/>
      <c r="C39" s="87" t="str">
        <f>IF(D20&gt;=9,"氏名9", "")</f>
        <v>氏名9</v>
      </c>
      <c r="D39" s="59"/>
      <c r="E39" s="64"/>
      <c r="F39" s="64"/>
      <c r="G39" s="64"/>
      <c r="H39" s="66"/>
      <c r="I39" s="22"/>
      <c r="J39" s="30"/>
      <c r="K39" s="147"/>
      <c r="L39" s="27"/>
      <c r="M39" s="84" t="str">
        <f>CONCATENATE( IF($E$39="", "", CONCATENATE("*",LEFT($E$39,1))), IF($F$39="", "", CONCATENATE(",*",LEFT($F$39,1))), IF($G$39="", "", CONCATENATE(",*", LEFT($G$39,1))))</f>
        <v/>
      </c>
      <c r="N39" s="84" t="str">
        <f>IF($D$39="","", CONCATENATE(",", $H$39,$D$39,$M$39))</f>
        <v/>
      </c>
      <c r="O39" s="84" t="str">
        <f>CONCATENATE($H$39,(IF($D$39="","",(IF(VALUE(LEFT($E$39,1))&gt;=1,(IF(VALUE(LEFT($E$39,1))&lt;=5,"","○○")),"○○")))))</f>
        <v/>
      </c>
      <c r="P39" s="84" t="str">
        <f>IF($H$39=$O$26,$D$39, "")</f>
        <v/>
      </c>
      <c r="Q39" s="84" t="str">
        <f>IF($H$39=$O$26, RIGHT($E$39, LEN($E$39)-2), "")</f>
        <v/>
      </c>
      <c r="R39" s="161" t="str">
        <f>IF($C$39="","",IF($D$39="","エラー",IF($E$39="","エラー","OK")))</f>
        <v>エラー</v>
      </c>
      <c r="S39" s="3"/>
      <c r="T39" s="3"/>
      <c r="U39" s="3"/>
      <c r="V39" s="3"/>
      <c r="W39" s="3"/>
      <c r="X39" s="3"/>
      <c r="Y39" s="3"/>
      <c r="Z39" s="3"/>
      <c r="AA39" s="3"/>
      <c r="AB39" s="3"/>
      <c r="AC39" s="3"/>
      <c r="AD39" s="3"/>
      <c r="AE39" s="3"/>
    </row>
    <row r="40" spans="1:31" ht="15" customHeight="1">
      <c r="A40" s="29"/>
      <c r="B40" s="21"/>
      <c r="C40" s="87" t="str">
        <f>IF(D20&gt;=10,"氏名10", "")</f>
        <v>氏名10</v>
      </c>
      <c r="D40" s="59"/>
      <c r="E40" s="64"/>
      <c r="F40" s="64"/>
      <c r="G40" s="64"/>
      <c r="H40" s="66"/>
      <c r="I40" s="22"/>
      <c r="J40" s="30"/>
      <c r="K40" s="147"/>
      <c r="L40" s="27"/>
      <c r="M40" s="84" t="str">
        <f>CONCATENATE( IF($E$40="", "", CONCATENATE("*",LEFT($E$40,1))), IF($F$40="", "", CONCATENATE(",*",LEFT($F$40,1))), IF($G$40="", "", CONCATENATE(",*", LEFT($G$40,1))))</f>
        <v/>
      </c>
      <c r="N40" s="84" t="str">
        <f>IF($D$40="","", CONCATENATE(",", $H$40,$D$40,$M$40))</f>
        <v/>
      </c>
      <c r="O40" s="84" t="str">
        <f>CONCATENATE($H$40,(IF($D$40="","",(IF(VALUE(LEFT($E$40,1))&gt;=1,(IF(VALUE(LEFT($E$40,1))&lt;=5,"","○○")),"○○")))))</f>
        <v/>
      </c>
      <c r="P40" s="84" t="str">
        <f>IF($H$40=$O$26,$D$40, "")</f>
        <v/>
      </c>
      <c r="Q40" s="84" t="str">
        <f>IF($H$40=$O$26, RIGHT($E$40, LEN($E$40)-2), "")</f>
        <v/>
      </c>
      <c r="R40" s="161" t="str">
        <f>IF($C$40="","",IF($D$40="","エラー",IF($E$40="","エラー","OK")))</f>
        <v>エラー</v>
      </c>
      <c r="S40" s="3"/>
      <c r="T40" s="3"/>
      <c r="U40" s="3"/>
      <c r="V40" s="3"/>
      <c r="W40" s="3"/>
      <c r="X40" s="3"/>
      <c r="Y40" s="3"/>
      <c r="Z40" s="3"/>
      <c r="AA40" s="3"/>
      <c r="AB40" s="3"/>
      <c r="AC40" s="3"/>
      <c r="AD40" s="3"/>
      <c r="AE40" s="3"/>
    </row>
    <row r="41" spans="1:31" ht="15" customHeight="1">
      <c r="A41" s="29"/>
      <c r="B41" s="21"/>
      <c r="C41" s="87" t="str">
        <f>IF(D20&gt;=11,"氏名11", "")</f>
        <v>氏名11</v>
      </c>
      <c r="D41" s="59"/>
      <c r="E41" s="64"/>
      <c r="F41" s="64"/>
      <c r="G41" s="64"/>
      <c r="H41" s="66"/>
      <c r="I41" s="22"/>
      <c r="J41" s="30"/>
      <c r="K41" s="147"/>
      <c r="L41" s="27"/>
      <c r="M41" s="84" t="str">
        <f>CONCATENATE( IF($E$41="", "", CONCATENATE("*",LEFT($E$41,1))), IF($F$41="", "", CONCATENATE(",*",LEFT($F$41,1))), IF($G$41="", "", CONCATENATE(",*", LEFT($G$41,1))))</f>
        <v/>
      </c>
      <c r="N41" s="84" t="str">
        <f>IF($D$41="","", CONCATENATE(",", $H$41,$D$41,$M$41))</f>
        <v/>
      </c>
      <c r="O41" s="84" t="str">
        <f>CONCATENATE($H$41,(IF($D$41="","",(IF(VALUE(LEFT($E$41,1))&gt;=1,(IF(VALUE(LEFT($E$41,1))&lt;=5,"","○○")),"○○")))))</f>
        <v/>
      </c>
      <c r="P41" s="84" t="str">
        <f>IF($H$41=$O$26,$D$41, "")</f>
        <v/>
      </c>
      <c r="Q41" s="84" t="str">
        <f>IF($H$41=$O$26, RIGHT($E$41, LEN($E$41)-2), "")</f>
        <v/>
      </c>
      <c r="R41" s="161" t="str">
        <f>IF($C$41="","",IF($D$41="","エラー",IF($E$41="","エラー","OK")))</f>
        <v>エラー</v>
      </c>
      <c r="S41" s="3"/>
      <c r="T41" s="3"/>
      <c r="U41" s="3"/>
      <c r="V41" s="3"/>
      <c r="W41" s="3"/>
      <c r="X41" s="3"/>
      <c r="Y41" s="3"/>
      <c r="Z41" s="3"/>
      <c r="AA41" s="3"/>
      <c r="AB41" s="3"/>
      <c r="AC41" s="3"/>
      <c r="AD41" s="3"/>
      <c r="AE41" s="3"/>
    </row>
    <row r="42" spans="1:31" ht="15" customHeight="1">
      <c r="A42" s="29"/>
      <c r="B42" s="21"/>
      <c r="C42" s="87" t="str">
        <f>IF(D20&gt;=12,"氏名12", "")</f>
        <v>氏名12</v>
      </c>
      <c r="D42" s="59"/>
      <c r="E42" s="64"/>
      <c r="F42" s="64"/>
      <c r="G42" s="64"/>
      <c r="H42" s="66"/>
      <c r="I42" s="22"/>
      <c r="J42" s="30"/>
      <c r="K42" s="147"/>
      <c r="L42" s="27"/>
      <c r="M42" s="84" t="str">
        <f>CONCATENATE( IF($E$42="", "", CONCATENATE("*",LEFT($E$42,1))), IF($F$42="", "", CONCATENATE(",*",LEFT($F$42,1))), IF($G$42="", "", CONCATENATE(",*", LEFT($G$42,1))))</f>
        <v/>
      </c>
      <c r="N42" s="84" t="str">
        <f>IF($D$42="","", CONCATENATE(",", $H$42,$D$42,$M$42))</f>
        <v/>
      </c>
      <c r="O42" s="84" t="str">
        <f>CONCATENATE($H$42,(IF($D$42="","",(IF(VALUE(LEFT($E$42,1))&gt;=1,(IF(VALUE(LEFT($E$42,1))&lt;=5,"","○○")),"○○")))))</f>
        <v/>
      </c>
      <c r="P42" s="84" t="str">
        <f>IF($H$42=$O$26,$D$42, "")</f>
        <v/>
      </c>
      <c r="Q42" s="84" t="str">
        <f>IF($H$42=$O$26, RIGHT($E$42, LEN($E$42)-2), "")</f>
        <v/>
      </c>
      <c r="R42" s="161" t="str">
        <f>IF($C$42="","",IF($D$42="","エラー",IF($E$42="","エラー","OK")))</f>
        <v>エラー</v>
      </c>
      <c r="S42" s="3"/>
      <c r="T42" s="3"/>
      <c r="U42" s="3"/>
      <c r="V42" s="3"/>
      <c r="W42" s="3"/>
      <c r="X42" s="3"/>
      <c r="Y42" s="3"/>
      <c r="Z42" s="3"/>
      <c r="AA42" s="3"/>
      <c r="AB42" s="3"/>
      <c r="AC42" s="3"/>
      <c r="AD42" s="3"/>
      <c r="AE42" s="3"/>
    </row>
    <row r="43" spans="1:31" ht="15" customHeight="1">
      <c r="A43" s="29"/>
      <c r="B43" s="21"/>
      <c r="C43" s="87" t="str">
        <f>IF(D20&gt;=13,"氏名13", "")</f>
        <v>氏名13</v>
      </c>
      <c r="D43" s="59"/>
      <c r="E43" s="64"/>
      <c r="F43" s="64"/>
      <c r="G43" s="64"/>
      <c r="H43" s="66"/>
      <c r="I43" s="22"/>
      <c r="J43" s="30"/>
      <c r="K43" s="147"/>
      <c r="L43" s="27"/>
      <c r="M43" s="84" t="str">
        <f>CONCATENATE( IF($E$43="", "", CONCATENATE("*",LEFT($E$43,1))), IF($F$43="", "", CONCATENATE(",*",LEFT($F$43,1))), IF($G$43="", "", CONCATENATE(",*", LEFT($G43,1))))</f>
        <v/>
      </c>
      <c r="N43" s="84" t="str">
        <f>IF($D$43="","", CONCATENATE(",", $H$43,$D$43,$M$43))</f>
        <v/>
      </c>
      <c r="O43" s="84" t="str">
        <f>CONCATENATE($H$43,(IF($D$43="","",(IF(VALUE(LEFT($E$43,1))&gt;=1,(IF(VALUE(LEFT($E$43,1))&lt;=5,"","○○")),"○○")))))</f>
        <v/>
      </c>
      <c r="P43" s="84" t="str">
        <f>IF($H$43=$O$26,$D$43, "")</f>
        <v/>
      </c>
      <c r="Q43" s="84" t="str">
        <f>IF($H$43=$O$26, RIGHT($E$43, LEN($E$43)-2), "")</f>
        <v/>
      </c>
      <c r="R43" s="161" t="str">
        <f>IF($C$43="","",IF($D$43="","エラー",IF($E$43="","エラー","OK")))</f>
        <v>エラー</v>
      </c>
      <c r="S43" s="3"/>
      <c r="T43" s="3"/>
      <c r="U43" s="3"/>
      <c r="V43" s="3"/>
      <c r="W43" s="3"/>
      <c r="X43" s="3"/>
      <c r="Y43" s="3"/>
      <c r="Z43" s="3"/>
      <c r="AA43" s="3"/>
      <c r="AB43" s="3"/>
      <c r="AC43" s="3"/>
      <c r="AD43" s="3"/>
      <c r="AE43" s="3"/>
    </row>
    <row r="44" spans="1:31" ht="15" customHeight="1">
      <c r="A44" s="29"/>
      <c r="B44" s="21"/>
      <c r="C44" s="87" t="str">
        <f>IF(D20&gt;=14,"氏名14", "")</f>
        <v>氏名14</v>
      </c>
      <c r="D44" s="59"/>
      <c r="E44" s="64"/>
      <c r="F44" s="64"/>
      <c r="G44" s="64"/>
      <c r="H44" s="66"/>
      <c r="I44" s="22"/>
      <c r="J44" s="30"/>
      <c r="K44" s="147"/>
      <c r="L44" s="27"/>
      <c r="M44" s="84" t="str">
        <f>CONCATENATE( IF($E$44="", "", CONCATENATE("*",LEFT($E$44,1))), IF($F$44="", "", CONCATENATE(",*",LEFT($F$44,1))), IF($G$44="", "", CONCATENATE(",*", LEFT($G$44,1))))</f>
        <v/>
      </c>
      <c r="N44" s="84" t="str">
        <f>IF($D$44="","", CONCATENATE(",", $H$44,$D$44,$M$44))</f>
        <v/>
      </c>
      <c r="O44" s="84" t="str">
        <f>CONCATENATE($H$44,(IF($D$44="","",(IF(VALUE(LEFT($E$44,1))&gt;=1,(IF(VALUE(LEFT($E$44,1))&lt;=5,"","○○")),"○○")))))</f>
        <v/>
      </c>
      <c r="P44" s="84" t="str">
        <f>IF($H$44=$O$26,$D$44, "")</f>
        <v/>
      </c>
      <c r="Q44" s="84" t="str">
        <f>IF($H$44=$O$26, RIGHT($E$44, LEN($E$44)-2), "")</f>
        <v/>
      </c>
      <c r="R44" s="161" t="str">
        <f>IF($C$44="","",IF($D$44="","エラー",IF($E$44="","エラー","OK")))</f>
        <v>エラー</v>
      </c>
      <c r="S44" s="3"/>
      <c r="T44" s="3"/>
      <c r="U44" s="3"/>
      <c r="V44" s="3"/>
      <c r="W44" s="3"/>
      <c r="X44" s="3"/>
      <c r="Y44" s="3"/>
      <c r="Z44" s="3"/>
      <c r="AA44" s="3"/>
      <c r="AB44" s="3"/>
      <c r="AC44" s="3"/>
      <c r="AD44" s="3"/>
      <c r="AE44" s="3"/>
    </row>
    <row r="45" spans="1:31" ht="15" customHeight="1">
      <c r="A45" s="29"/>
      <c r="B45" s="21"/>
      <c r="C45" s="87" t="str">
        <f>IF(D20&gt;=15,"氏名15", "")</f>
        <v>氏名15</v>
      </c>
      <c r="D45" s="59"/>
      <c r="E45" s="64"/>
      <c r="F45" s="64"/>
      <c r="G45" s="64"/>
      <c r="H45" s="66"/>
      <c r="I45" s="22"/>
      <c r="J45" s="30"/>
      <c r="K45" s="147"/>
      <c r="L45" s="27"/>
      <c r="M45" s="84" t="str">
        <f>CONCATENATE( IF($E$45="", "", CONCATENATE("*",LEFT($E$45,1))), IF($F$45="", "", CONCATENATE(",*",LEFT($F$45,1))), IF($G$45="", "", CONCATENATE(",*", LEFT($G$45,1))))</f>
        <v/>
      </c>
      <c r="N45" s="84" t="str">
        <f>IF($D$45="","", CONCATENATE(",", $H$45,$D$45,$M$45))</f>
        <v/>
      </c>
      <c r="O45" s="84" t="str">
        <f>CONCATENATE($H$45,(IF($D$45="","",(IF(VALUE(LEFT($E$45,1))&gt;=1,(IF(VALUE(LEFT($E$45,1))&lt;=5,"","○○")),"○○")))))</f>
        <v/>
      </c>
      <c r="P45" s="84" t="str">
        <f>IF($H$45=$O$26,$D$45, "")</f>
        <v/>
      </c>
      <c r="Q45" s="84" t="str">
        <f>IF($H$45=$O$26, RIGHT($E$45, LEN($E$45)-2), "")</f>
        <v/>
      </c>
      <c r="R45" s="161" t="str">
        <f>IF($C$45="","",IF($D$45="","エラー",IF($E$45="","エラー","OK")))</f>
        <v>エラー</v>
      </c>
      <c r="S45" s="3"/>
      <c r="T45" s="3"/>
      <c r="U45" s="3"/>
      <c r="V45" s="3"/>
      <c r="W45" s="3"/>
      <c r="X45" s="3"/>
      <c r="Y45" s="3"/>
      <c r="Z45" s="3"/>
      <c r="AA45" s="3"/>
      <c r="AB45" s="3"/>
      <c r="AC45" s="3"/>
      <c r="AD45" s="3"/>
      <c r="AE45" s="3"/>
    </row>
    <row r="46" spans="1:31">
      <c r="A46" s="29"/>
      <c r="B46" s="68"/>
      <c r="C46" s="69"/>
      <c r="D46" s="70"/>
      <c r="E46" s="71"/>
      <c r="F46" s="71"/>
      <c r="G46" s="71"/>
      <c r="H46" s="72"/>
      <c r="I46" s="73"/>
      <c r="J46" s="30"/>
      <c r="K46" s="147"/>
      <c r="L46" s="27"/>
      <c r="M46" s="3"/>
      <c r="N46" s="3"/>
      <c r="O46" s="3"/>
      <c r="P46" s="84" t="str">
        <f>CONCATENATE(P31, P32, P33, P34, P35, P36, P37, P38, P39, P40, P41, P42, P43, P44, P45)</f>
        <v/>
      </c>
      <c r="Q46" s="84" t="str">
        <f>CONCATENATE(Q31, Q32, Q33, Q34, Q35, Q36, Q37, Q38, Q39, Q40, Q41, Q42, Q43, Q44, Q45)</f>
        <v/>
      </c>
      <c r="R46" s="161" t="str">
        <f>IF(CONCATENATE(IF(R31="OK", "", R31),IF(R32="OK", "", R32),IF(R33="OK", "", R33),IF(R34="OK", "", R34),IF(R35="OK", "", R35),IF(R36="OK", "", R36),IF(R37="OK", "", R37),IF(R38="OK", "", R38),IF(R39="OK", "", R39),IF(R40="OK", "", R40),IF(R41="OK", "", R41),IF(R42="OK", "", R42),IF(R43="OK", "", R43),IF(R44="OK", "", R44),IF(R45="OK", "", R45),)="","","エラー")</f>
        <v>エラー</v>
      </c>
      <c r="S46" s="3"/>
      <c r="T46" s="3"/>
      <c r="U46" s="3"/>
      <c r="V46" s="3"/>
      <c r="W46" s="3"/>
      <c r="X46" s="3"/>
      <c r="Y46" s="3"/>
      <c r="Z46" s="3"/>
      <c r="AA46" s="3"/>
      <c r="AB46" s="3"/>
      <c r="AC46" s="3"/>
      <c r="AD46" s="3"/>
      <c r="AE46" s="3"/>
    </row>
    <row r="47" spans="1:31" ht="14.25">
      <c r="A47" s="29"/>
      <c r="B47" s="68"/>
      <c r="C47" s="94" t="s">
        <v>28</v>
      </c>
      <c r="D47" s="71"/>
      <c r="E47" s="71"/>
      <c r="F47" s="71"/>
      <c r="G47" s="71"/>
      <c r="H47" s="71"/>
      <c r="I47" s="73"/>
      <c r="J47" s="30"/>
      <c r="K47" s="147"/>
      <c r="L47" s="27"/>
      <c r="M47" s="3"/>
      <c r="N47" s="3"/>
      <c r="O47" s="3"/>
      <c r="P47" s="3"/>
      <c r="Q47" s="3"/>
      <c r="R47" s="3"/>
      <c r="S47" s="3"/>
      <c r="T47" s="3"/>
      <c r="U47" s="3"/>
      <c r="V47" s="3"/>
      <c r="W47" s="3"/>
      <c r="X47" s="3"/>
      <c r="Y47" s="3"/>
      <c r="Z47" s="3"/>
      <c r="AA47" s="3"/>
      <c r="AB47" s="3"/>
      <c r="AC47" s="3"/>
      <c r="AD47" s="3"/>
      <c r="AE47" s="3"/>
    </row>
    <row r="48" spans="1:31" ht="15" customHeight="1">
      <c r="A48" s="29"/>
      <c r="B48" s="21"/>
      <c r="C48" s="87" t="s">
        <v>83</v>
      </c>
      <c r="D48" s="54"/>
      <c r="E48" s="70"/>
      <c r="F48" s="70"/>
      <c r="G48" s="70"/>
      <c r="H48" s="70"/>
      <c r="I48" s="73"/>
      <c r="J48" s="30"/>
      <c r="K48" s="147"/>
      <c r="L48" s="27"/>
      <c r="M48" s="5" t="s">
        <v>131</v>
      </c>
      <c r="N48" s="210" t="str">
        <f>IF(R51="未使用", Q49,R49)</f>
        <v>本申込書は以前の大会の申込書です．使用出来ません．</v>
      </c>
      <c r="O48" s="241"/>
      <c r="P48" s="3"/>
      <c r="Q48" s="7" t="s">
        <v>153</v>
      </c>
      <c r="R48" s="7" t="s">
        <v>154</v>
      </c>
      <c r="S48" s="3" t="s">
        <v>152</v>
      </c>
      <c r="T48" s="3" t="s">
        <v>152</v>
      </c>
      <c r="U48" s="3"/>
      <c r="V48" s="3"/>
      <c r="W48" s="3"/>
      <c r="X48" s="3"/>
      <c r="Y48" s="3"/>
      <c r="Z48" s="3"/>
      <c r="AA48" s="3"/>
      <c r="AB48" s="3"/>
      <c r="AC48" s="3"/>
      <c r="AD48" s="3"/>
      <c r="AE48" s="3"/>
    </row>
    <row r="49" spans="1:31" ht="15" customHeight="1">
      <c r="A49" s="29"/>
      <c r="B49" s="21"/>
      <c r="C49" s="87" t="s">
        <v>84</v>
      </c>
      <c r="D49" s="54"/>
      <c r="E49" s="70"/>
      <c r="F49" s="70"/>
      <c r="G49" s="70"/>
      <c r="H49" s="70"/>
      <c r="I49" s="73"/>
      <c r="J49" s="30"/>
      <c r="K49" s="147"/>
      <c r="L49" s="27"/>
      <c r="M49" s="5" t="s">
        <v>99</v>
      </c>
      <c r="N49" s="243">
        <f>N69</f>
        <v>42524</v>
      </c>
      <c r="O49" s="244"/>
      <c r="P49" s="3"/>
      <c r="Q49" s="149" t="s">
        <v>150</v>
      </c>
      <c r="R49" s="104" t="s">
        <v>191</v>
      </c>
      <c r="S49" s="3" t="s">
        <v>152</v>
      </c>
      <c r="T49" s="3" t="s">
        <v>152</v>
      </c>
      <c r="U49" s="3"/>
      <c r="V49" s="3"/>
      <c r="W49" s="3"/>
      <c r="X49" s="3"/>
      <c r="Y49" s="3"/>
      <c r="Z49" s="3"/>
      <c r="AA49" s="3"/>
      <c r="AB49" s="3"/>
      <c r="AC49" s="3"/>
      <c r="AD49" s="3"/>
      <c r="AE49" s="3"/>
    </row>
    <row r="50" spans="1:31" ht="15" customHeight="1">
      <c r="A50" s="29"/>
      <c r="B50" s="21"/>
      <c r="C50" s="87" t="s">
        <v>85</v>
      </c>
      <c r="D50" s="54"/>
      <c r="E50" s="70"/>
      <c r="F50" s="70"/>
      <c r="G50" s="70"/>
      <c r="H50" s="70"/>
      <c r="I50" s="73"/>
      <c r="J50" s="30"/>
      <c r="K50" s="147"/>
      <c r="L50" s="27"/>
      <c r="M50" s="5" t="s">
        <v>129</v>
      </c>
      <c r="N50" s="106">
        <v>365</v>
      </c>
      <c r="O50" s="104" t="s">
        <v>101</v>
      </c>
      <c r="P50" s="3"/>
      <c r="Q50" s="27"/>
      <c r="R50" s="27"/>
      <c r="S50" s="3"/>
      <c r="T50" s="3"/>
      <c r="U50" s="3"/>
      <c r="V50" s="3"/>
      <c r="W50" s="3"/>
      <c r="X50" s="3"/>
      <c r="Y50" s="3"/>
      <c r="Z50" s="3"/>
      <c r="AA50" s="3"/>
      <c r="AB50" s="3"/>
      <c r="AC50" s="3"/>
      <c r="AD50" s="3"/>
      <c r="AE50" s="3"/>
    </row>
    <row r="51" spans="1:31" ht="15" customHeight="1">
      <c r="A51" s="29"/>
      <c r="B51" s="21"/>
      <c r="C51" s="87" t="s">
        <v>86</v>
      </c>
      <c r="D51" s="54"/>
      <c r="E51" s="70"/>
      <c r="F51" s="70"/>
      <c r="G51" s="70"/>
      <c r="H51" s="70"/>
      <c r="I51" s="73"/>
      <c r="J51" s="30"/>
      <c r="K51" s="147"/>
      <c r="L51" s="27"/>
      <c r="M51" s="5" t="s">
        <v>130</v>
      </c>
      <c r="N51" s="243">
        <f>N49+N50</f>
        <v>42889</v>
      </c>
      <c r="O51" s="244"/>
      <c r="P51" s="3"/>
      <c r="Q51" s="5" t="s">
        <v>151</v>
      </c>
      <c r="R51" s="82" t="str">
        <f>IF(CONCATENATE(D15,D31,D56,D59,D62)="","未使用","使用済")</f>
        <v>未使用</v>
      </c>
      <c r="S51" s="3"/>
      <c r="T51" s="3"/>
      <c r="U51" s="3"/>
      <c r="V51" s="3"/>
      <c r="W51" s="3"/>
      <c r="X51" s="3"/>
      <c r="Y51" s="3"/>
      <c r="Z51" s="3"/>
      <c r="AA51" s="3"/>
      <c r="AB51" s="3"/>
      <c r="AC51" s="3"/>
      <c r="AD51" s="3"/>
      <c r="AE51" s="3"/>
    </row>
    <row r="52" spans="1:31" ht="15" customHeight="1">
      <c r="A52" s="29"/>
      <c r="B52" s="21"/>
      <c r="C52" s="87" t="s">
        <v>87</v>
      </c>
      <c r="D52" s="54"/>
      <c r="E52" s="70"/>
      <c r="F52" s="70"/>
      <c r="G52" s="70"/>
      <c r="H52" s="70"/>
      <c r="I52" s="73"/>
      <c r="J52" s="30"/>
      <c r="K52" s="147"/>
      <c r="L52" s="27"/>
      <c r="M52" s="5" t="s">
        <v>102</v>
      </c>
      <c r="N52" s="243">
        <f ca="1">TODAY()</f>
        <v>42527</v>
      </c>
      <c r="O52" s="244"/>
      <c r="P52" s="3"/>
      <c r="Q52" s="3"/>
      <c r="R52" s="3"/>
      <c r="S52" s="3"/>
      <c r="T52" s="3"/>
      <c r="U52" s="3"/>
      <c r="V52" s="3"/>
      <c r="W52" s="3"/>
      <c r="X52" s="3"/>
      <c r="Y52" s="3"/>
      <c r="Z52" s="3"/>
      <c r="AA52" s="3"/>
      <c r="AB52" s="3"/>
      <c r="AC52" s="3"/>
      <c r="AD52" s="3"/>
      <c r="AE52" s="3"/>
    </row>
    <row r="53" spans="1:31">
      <c r="A53" s="29"/>
      <c r="B53" s="21"/>
      <c r="C53" s="1"/>
      <c r="D53" s="1"/>
      <c r="E53" s="71"/>
      <c r="F53" s="71"/>
      <c r="G53" s="71"/>
      <c r="H53" s="71"/>
      <c r="I53" s="73"/>
      <c r="J53" s="30"/>
      <c r="K53" s="147"/>
      <c r="L53" s="27"/>
      <c r="M53" s="5" t="s">
        <v>100</v>
      </c>
      <c r="N53" s="210" t="str">
        <f ca="1">IF(N52&gt;N51, IF(N48=Q49, N48, CONCATENATE("講演申込締切 :",TEXT(N49, "ggge年m月d日(aaa)"), "必着")),CONCATENATE("講演申込締切 :",TEXT(N49, "ggge年m月d日(aaa)"), "厳守"))</f>
        <v>講演申込締切 :平成28年6月3日(金)厳守</v>
      </c>
      <c r="O53" s="211"/>
      <c r="P53" s="27"/>
      <c r="Q53" s="3"/>
      <c r="R53" s="3"/>
      <c r="S53" s="3"/>
      <c r="T53" s="3"/>
      <c r="U53" s="3"/>
      <c r="V53" s="3"/>
      <c r="W53" s="3"/>
      <c r="X53" s="3"/>
      <c r="Y53" s="3"/>
      <c r="Z53" s="3"/>
      <c r="AA53" s="3"/>
      <c r="AB53" s="3"/>
      <c r="AC53" s="3"/>
      <c r="AD53" s="3"/>
      <c r="AE53" s="3"/>
    </row>
    <row r="54" spans="1:31">
      <c r="A54" s="29"/>
      <c r="B54" s="21"/>
      <c r="C54" s="179" t="str">
        <f ca="1">N56</f>
        <v/>
      </c>
      <c r="D54" s="179"/>
      <c r="E54" s="179"/>
      <c r="F54" s="179"/>
      <c r="G54" s="179"/>
      <c r="H54" s="179"/>
      <c r="I54" s="73"/>
      <c r="J54" s="30"/>
      <c r="K54" s="147"/>
      <c r="L54" s="27"/>
      <c r="M54" s="5" t="s">
        <v>155</v>
      </c>
      <c r="N54" s="210" t="str">
        <f ca="1">IF(N52&gt;N51,IF(N48=Q49,"",R49),"")</f>
        <v/>
      </c>
      <c r="O54" s="211"/>
      <c r="P54" s="3"/>
      <c r="Q54" s="3"/>
      <c r="R54" s="3"/>
      <c r="S54" s="3"/>
      <c r="T54" s="3"/>
      <c r="U54" s="3"/>
      <c r="V54" s="3"/>
      <c r="W54" s="3"/>
      <c r="X54" s="3"/>
      <c r="Y54" s="3"/>
      <c r="Z54" s="3"/>
      <c r="AA54" s="3"/>
      <c r="AB54" s="3"/>
      <c r="AC54" s="3"/>
      <c r="AD54" s="3"/>
      <c r="AE54" s="3"/>
    </row>
    <row r="55" spans="1:31" ht="14.25">
      <c r="A55" s="29"/>
      <c r="B55" s="21"/>
      <c r="C55" s="92" t="s">
        <v>23</v>
      </c>
      <c r="D55" s="36" t="s">
        <v>24</v>
      </c>
      <c r="E55" s="71"/>
      <c r="F55" s="71"/>
      <c r="G55" s="71"/>
      <c r="H55" s="71"/>
      <c r="I55" s="73"/>
      <c r="J55" s="30"/>
      <c r="K55" s="147"/>
      <c r="L55" s="27"/>
      <c r="M55" s="5" t="s">
        <v>103</v>
      </c>
      <c r="N55" s="210" t="str">
        <f ca="1">IF(N52&gt;N51, N48, "すべての記入が終わりましたら，確認シートを選択し，エラー等が表示されていないことを確認してください．")</f>
        <v>すべての記入が終わりましたら，確認シートを選択し，エラー等が表示されていないことを確認してください．</v>
      </c>
      <c r="O55" s="211"/>
      <c r="P55" s="27"/>
      <c r="Q55" s="3"/>
      <c r="R55" s="3"/>
      <c r="S55" s="3"/>
      <c r="T55" s="3"/>
      <c r="U55" s="3"/>
      <c r="V55" s="3"/>
      <c r="W55" s="3"/>
      <c r="X55" s="3"/>
      <c r="Y55" s="3"/>
      <c r="Z55" s="3"/>
      <c r="AA55" s="3"/>
      <c r="AB55" s="3"/>
      <c r="AC55" s="3"/>
      <c r="AD55" s="3"/>
      <c r="AE55" s="3"/>
    </row>
    <row r="56" spans="1:31">
      <c r="A56" s="29"/>
      <c r="B56" s="21"/>
      <c r="C56" s="203" t="s">
        <v>58</v>
      </c>
      <c r="D56" s="197"/>
      <c r="E56" s="198"/>
      <c r="F56" s="198"/>
      <c r="G56" s="198"/>
      <c r="H56" s="199"/>
      <c r="I56" s="22"/>
      <c r="J56" s="30"/>
      <c r="K56" s="147"/>
      <c r="L56" s="27"/>
      <c r="M56" s="5" t="s">
        <v>104</v>
      </c>
      <c r="N56" s="210" t="str">
        <f ca="1">IF(N52&gt;N51, N48, "")</f>
        <v/>
      </c>
      <c r="O56" s="211"/>
      <c r="P56" s="3"/>
      <c r="Q56" s="3"/>
      <c r="R56" s="3"/>
      <c r="S56" s="3"/>
      <c r="T56" s="3"/>
      <c r="U56" s="3"/>
      <c r="V56" s="3"/>
      <c r="W56" s="3"/>
      <c r="X56" s="3"/>
      <c r="Y56" s="3"/>
      <c r="Z56" s="3"/>
      <c r="AA56" s="3"/>
      <c r="AB56" s="3"/>
      <c r="AC56" s="3"/>
      <c r="AD56" s="3"/>
      <c r="AE56" s="3"/>
    </row>
    <row r="57" spans="1:31">
      <c r="A57" s="29"/>
      <c r="B57" s="21"/>
      <c r="C57" s="204"/>
      <c r="D57" s="200"/>
      <c r="E57" s="201"/>
      <c r="F57" s="201"/>
      <c r="G57" s="201"/>
      <c r="H57" s="202"/>
      <c r="I57" s="22"/>
      <c r="J57" s="30"/>
      <c r="K57" s="147"/>
      <c r="L57" s="27"/>
      <c r="M57" s="5" t="s">
        <v>132</v>
      </c>
      <c r="N57" s="210" t="str">
        <f ca="1">IF(N52&gt;N51,N48,IF(R57="OK","記載内容を確認後，確認シート下のアドレスにメールにて送付して下さい．","エラーチェック欄にエラーが有ります．申込シートに戻り，記載事項を確認・修正して下さい．"))</f>
        <v>エラーチェック欄にエラーが有ります．申込シートに戻り，記載事項を確認・修正して下さい．</v>
      </c>
      <c r="O57" s="211"/>
      <c r="P57" s="3"/>
      <c r="Q57" s="5" t="s">
        <v>109</v>
      </c>
      <c r="R57" s="82" t="str">
        <f>確認シート!L48</f>
        <v>エラー有</v>
      </c>
      <c r="S57" s="3"/>
      <c r="T57" s="3"/>
      <c r="U57" s="3"/>
      <c r="V57" s="3"/>
      <c r="W57" s="3"/>
      <c r="X57" s="3"/>
      <c r="Y57" s="3"/>
      <c r="Z57" s="3"/>
      <c r="AA57" s="3"/>
      <c r="AB57" s="3"/>
      <c r="AC57" s="3"/>
      <c r="AD57" s="3"/>
      <c r="AE57" s="3"/>
    </row>
    <row r="58" spans="1:31" ht="14.25">
      <c r="A58" s="29"/>
      <c r="B58" s="21"/>
      <c r="C58" s="89"/>
      <c r="D58" s="1"/>
      <c r="E58" s="1"/>
      <c r="F58" s="1"/>
      <c r="G58" s="1"/>
      <c r="H58" s="1"/>
      <c r="I58" s="22"/>
      <c r="J58" s="30"/>
      <c r="K58" s="147"/>
      <c r="L58" s="27"/>
      <c r="M58" s="5" t="s">
        <v>133</v>
      </c>
      <c r="N58" s="210" t="s">
        <v>221</v>
      </c>
      <c r="O58" s="211"/>
      <c r="P58" s="3"/>
      <c r="Q58" s="3"/>
      <c r="R58" s="3"/>
      <c r="S58" s="3"/>
      <c r="T58" s="3"/>
      <c r="U58" s="3"/>
      <c r="V58" s="3"/>
      <c r="W58" s="3"/>
      <c r="X58" s="3"/>
      <c r="Y58" s="3"/>
      <c r="Z58" s="3"/>
      <c r="AA58" s="3"/>
      <c r="AB58" s="3"/>
      <c r="AC58" s="3"/>
      <c r="AD58" s="3"/>
      <c r="AE58" s="3"/>
    </row>
    <row r="59" spans="1:31">
      <c r="A59" s="29"/>
      <c r="B59" s="21"/>
      <c r="C59" s="203" t="s">
        <v>56</v>
      </c>
      <c r="D59" s="197"/>
      <c r="E59" s="198"/>
      <c r="F59" s="198"/>
      <c r="G59" s="198"/>
      <c r="H59" s="199"/>
      <c r="I59" s="22"/>
      <c r="J59" s="30"/>
      <c r="K59" s="147"/>
      <c r="L59" s="27"/>
      <c r="M59" s="5" t="s">
        <v>134</v>
      </c>
      <c r="N59" s="210" t="str">
        <f ca="1">IF(N52&gt;N51,N48,"  (上記アドレスをクリックすると自動的に送信メールが立ち上がります)")</f>
        <v xml:space="preserve">  (上記アドレスをクリックすると自動的に送信メールが立ち上がります)</v>
      </c>
      <c r="O59" s="211"/>
      <c r="P59" s="3"/>
      <c r="Q59" s="3"/>
      <c r="R59" s="3"/>
      <c r="S59" s="3"/>
      <c r="T59" s="3"/>
      <c r="U59" s="3"/>
      <c r="V59" s="3"/>
      <c r="W59" s="3"/>
      <c r="X59" s="3"/>
      <c r="Y59" s="3"/>
      <c r="Z59" s="3"/>
      <c r="AA59" s="3"/>
      <c r="AB59" s="3"/>
      <c r="AC59" s="3"/>
      <c r="AD59" s="3"/>
      <c r="AE59" s="3"/>
    </row>
    <row r="60" spans="1:31">
      <c r="A60" s="29"/>
      <c r="B60" s="21"/>
      <c r="C60" s="204"/>
      <c r="D60" s="200"/>
      <c r="E60" s="201"/>
      <c r="F60" s="201"/>
      <c r="G60" s="201"/>
      <c r="H60" s="202"/>
      <c r="I60" s="22"/>
      <c r="J60" s="30"/>
      <c r="K60" s="147"/>
      <c r="L60" s="27"/>
      <c r="M60" s="5" t="s">
        <v>135</v>
      </c>
      <c r="N60" s="210" t="str">
        <f ca="1">IF(N52&gt;N51,"","なお，受取確認は，受信したメール（件名：講演申込，添付ファイル付）に対し，自動的に送信されます．")</f>
        <v>なお，受取確認は，受信したメール（件名：講演申込，添付ファイル付）に対し，自動的に送信されます．</v>
      </c>
      <c r="O60" s="211"/>
      <c r="P60" s="3"/>
      <c r="Q60" s="3"/>
      <c r="R60" s="3"/>
      <c r="S60" s="3"/>
      <c r="T60" s="3"/>
      <c r="U60" s="3"/>
      <c r="V60" s="3"/>
      <c r="W60" s="3"/>
      <c r="X60" s="3"/>
      <c r="Y60" s="3"/>
      <c r="Z60" s="3"/>
      <c r="AA60" s="3"/>
      <c r="AB60" s="3"/>
      <c r="AC60" s="3"/>
      <c r="AD60" s="3"/>
      <c r="AE60" s="3"/>
    </row>
    <row r="61" spans="1:31" ht="14.25">
      <c r="A61" s="29"/>
      <c r="B61" s="21"/>
      <c r="C61" s="89"/>
      <c r="D61" s="1"/>
      <c r="E61" s="1"/>
      <c r="F61" s="1"/>
      <c r="G61" s="1"/>
      <c r="H61" s="1"/>
      <c r="I61" s="22"/>
      <c r="J61" s="30"/>
      <c r="K61" s="147"/>
      <c r="L61" s="27"/>
      <c r="M61" s="80" t="s">
        <v>105</v>
      </c>
      <c r="N61" s="106">
        <v>134</v>
      </c>
      <c r="O61" s="104" t="s">
        <v>108</v>
      </c>
      <c r="P61" s="3"/>
      <c r="Q61" s="3"/>
      <c r="R61" s="3"/>
      <c r="S61" s="3"/>
      <c r="T61" s="3"/>
      <c r="U61" s="3"/>
      <c r="V61" s="3"/>
      <c r="W61" s="3"/>
      <c r="X61" s="3"/>
      <c r="Y61" s="3"/>
      <c r="Z61" s="3"/>
      <c r="AA61" s="3"/>
      <c r="AB61" s="3"/>
      <c r="AC61" s="3"/>
      <c r="AD61" s="3"/>
      <c r="AE61" s="3"/>
    </row>
    <row r="62" spans="1:31">
      <c r="A62" s="29"/>
      <c r="B62" s="21"/>
      <c r="C62" s="203" t="s">
        <v>57</v>
      </c>
      <c r="D62" s="197"/>
      <c r="E62" s="198"/>
      <c r="F62" s="198"/>
      <c r="G62" s="198"/>
      <c r="H62" s="199"/>
      <c r="I62" s="22"/>
      <c r="J62" s="30"/>
      <c r="K62" s="147"/>
      <c r="L62" s="27"/>
      <c r="M62" s="5" t="s">
        <v>106</v>
      </c>
      <c r="N62" s="212" t="s">
        <v>229</v>
      </c>
      <c r="O62" s="213"/>
      <c r="P62" s="3"/>
      <c r="Q62" s="3"/>
      <c r="R62" s="3"/>
      <c r="S62" s="3"/>
      <c r="T62" s="3"/>
      <c r="U62" s="3"/>
      <c r="V62" s="3"/>
      <c r="W62" s="3"/>
      <c r="X62" s="3"/>
      <c r="Y62" s="3"/>
      <c r="Z62" s="3"/>
      <c r="AA62" s="3"/>
      <c r="AB62" s="3"/>
      <c r="AC62" s="3"/>
      <c r="AD62" s="3"/>
      <c r="AE62" s="3"/>
    </row>
    <row r="63" spans="1:31">
      <c r="A63" s="29"/>
      <c r="B63" s="21"/>
      <c r="C63" s="204"/>
      <c r="D63" s="200"/>
      <c r="E63" s="201"/>
      <c r="F63" s="201"/>
      <c r="G63" s="201"/>
      <c r="H63" s="202"/>
      <c r="I63" s="22"/>
      <c r="J63" s="30"/>
      <c r="K63" s="147"/>
      <c r="L63" s="27"/>
      <c r="M63" s="5" t="s">
        <v>107</v>
      </c>
      <c r="N63" s="210" t="str">
        <f>CONCATENATE("一般社団法人表面技術協会　第",N61,"回講演大会(",N62, ")　講演申込書")</f>
        <v>一般社団法人表面技術協会　第134回講演大会(東北大学)　講演申込書</v>
      </c>
      <c r="O63" s="211"/>
      <c r="P63" s="3"/>
      <c r="Q63" s="3"/>
      <c r="R63" s="3"/>
      <c r="S63" s="3"/>
      <c r="T63" s="3"/>
      <c r="U63" s="3"/>
      <c r="V63" s="3"/>
      <c r="W63" s="3"/>
      <c r="X63" s="3"/>
      <c r="Y63" s="3"/>
      <c r="Z63" s="3"/>
      <c r="AA63" s="3"/>
      <c r="AB63" s="3"/>
      <c r="AC63" s="3"/>
      <c r="AD63" s="3"/>
      <c r="AE63" s="3"/>
    </row>
    <row r="64" spans="1:31">
      <c r="A64" s="29"/>
      <c r="B64" s="21"/>
      <c r="C64" s="1"/>
      <c r="D64" s="1"/>
      <c r="E64" s="1"/>
      <c r="F64" s="1"/>
      <c r="G64" s="1"/>
      <c r="H64" s="1"/>
      <c r="I64" s="22"/>
      <c r="J64" s="30"/>
      <c r="K64" s="147"/>
      <c r="L64" s="27"/>
      <c r="M64" s="5" t="s">
        <v>113</v>
      </c>
      <c r="N64" s="106" t="s">
        <v>115</v>
      </c>
      <c r="O64" s="83" t="s">
        <v>116</v>
      </c>
      <c r="P64" s="3"/>
      <c r="Q64" s="82" t="s">
        <v>114</v>
      </c>
      <c r="R64" s="82" t="s">
        <v>115</v>
      </c>
      <c r="S64" s="3"/>
      <c r="T64" s="3"/>
      <c r="U64" s="3"/>
      <c r="V64" s="3"/>
      <c r="W64" s="3"/>
      <c r="X64" s="3"/>
      <c r="Y64" s="3"/>
      <c r="Z64" s="3"/>
      <c r="AA64" s="3"/>
      <c r="AB64" s="3"/>
      <c r="AC64" s="3"/>
      <c r="AD64" s="3"/>
      <c r="AE64" s="3"/>
    </row>
    <row r="65" spans="1:31" ht="14.25">
      <c r="A65" s="29"/>
      <c r="B65" s="21"/>
      <c r="C65" s="92" t="s">
        <v>1</v>
      </c>
      <c r="D65" s="1"/>
      <c r="E65" s="1"/>
      <c r="F65" s="1"/>
      <c r="G65" s="1"/>
      <c r="H65" s="1"/>
      <c r="I65" s="22"/>
      <c r="J65" s="30"/>
      <c r="K65" s="147"/>
      <c r="L65" s="27"/>
      <c r="M65" s="3"/>
      <c r="N65" s="3"/>
      <c r="O65" s="3"/>
      <c r="P65" s="3"/>
      <c r="Q65" s="3"/>
      <c r="R65" s="3"/>
      <c r="S65" s="3"/>
      <c r="T65" s="174" t="s">
        <v>92</v>
      </c>
      <c r="U65" s="174" t="s">
        <v>91</v>
      </c>
      <c r="V65" s="3"/>
      <c r="W65" s="3"/>
      <c r="X65" s="3"/>
      <c r="Y65" s="3"/>
      <c r="Z65" s="3"/>
      <c r="AA65" s="3"/>
      <c r="AB65" s="3"/>
      <c r="AC65" s="3"/>
      <c r="AD65" s="3"/>
      <c r="AE65" s="3"/>
    </row>
    <row r="66" spans="1:31" ht="15" customHeight="1">
      <c r="A66" s="29"/>
      <c r="B66" s="21"/>
      <c r="C66" s="87" t="s">
        <v>90</v>
      </c>
      <c r="D66" s="64" t="s">
        <v>234</v>
      </c>
      <c r="E66" s="37"/>
      <c r="F66" s="1"/>
      <c r="G66" s="1"/>
      <c r="H66" s="1"/>
      <c r="I66" s="22"/>
      <c r="J66" s="30"/>
      <c r="K66" s="147"/>
      <c r="L66" s="27"/>
      <c r="M66" s="5" t="s">
        <v>50</v>
      </c>
      <c r="N66" s="84" t="str">
        <f>IF(N64=Q64,T66,U66)</f>
        <v>OSを選んで下さい</v>
      </c>
      <c r="O66" s="84" t="s">
        <v>40</v>
      </c>
      <c r="P66" s="84" t="s">
        <v>5</v>
      </c>
      <c r="Q66" s="3"/>
      <c r="R66" s="27"/>
      <c r="S66" s="5" t="str">
        <f>CONCATENATE("今期：",N64,"期")</f>
        <v>今期：秋期</v>
      </c>
      <c r="T66" s="84" t="s">
        <v>197</v>
      </c>
      <c r="U66" s="84" t="s">
        <v>198</v>
      </c>
      <c r="V66" s="3" t="s">
        <v>152</v>
      </c>
      <c r="W66" s="3"/>
      <c r="X66" s="3"/>
      <c r="Y66" s="3"/>
      <c r="Z66" s="3"/>
      <c r="AA66" s="3"/>
      <c r="AB66" s="3"/>
      <c r="AC66" s="3"/>
      <c r="AD66" s="3"/>
      <c r="AE66" s="3"/>
    </row>
    <row r="67" spans="1:31">
      <c r="A67" s="29"/>
      <c r="B67" s="21"/>
      <c r="C67" s="1"/>
      <c r="D67" s="1"/>
      <c r="E67" s="1"/>
      <c r="F67" s="1"/>
      <c r="G67" s="1"/>
      <c r="H67" s="1"/>
      <c r="I67" s="22"/>
      <c r="J67" s="30"/>
      <c r="K67" s="147"/>
      <c r="L67" s="27"/>
      <c r="M67" s="3"/>
      <c r="N67" s="3"/>
      <c r="O67" s="3"/>
      <c r="P67" s="3"/>
      <c r="Q67" s="3"/>
      <c r="R67" s="3"/>
      <c r="S67" s="3"/>
      <c r="T67" s="3"/>
      <c r="U67" s="3"/>
      <c r="V67" s="3"/>
      <c r="W67" s="3"/>
      <c r="X67" s="3"/>
      <c r="Y67" s="3"/>
      <c r="Z67" s="3"/>
      <c r="AA67" s="3"/>
      <c r="AB67" s="3"/>
      <c r="AC67" s="3"/>
      <c r="AD67" s="3"/>
      <c r="AE67" s="3"/>
    </row>
    <row r="68" spans="1:31">
      <c r="A68" s="29"/>
      <c r="B68" s="21"/>
      <c r="C68" s="179" t="str">
        <f ca="1">N56</f>
        <v/>
      </c>
      <c r="D68" s="179"/>
      <c r="E68" s="179"/>
      <c r="F68" s="179"/>
      <c r="G68" s="179"/>
      <c r="H68" s="179"/>
      <c r="I68" s="22"/>
      <c r="J68" s="30"/>
      <c r="K68" s="147"/>
      <c r="L68" s="27"/>
      <c r="M68" s="119" t="s">
        <v>199</v>
      </c>
      <c r="N68" s="3"/>
      <c r="O68" s="3"/>
      <c r="P68" s="3"/>
      <c r="Q68" s="3"/>
      <c r="R68" s="3"/>
      <c r="S68" s="3"/>
      <c r="T68" s="3"/>
      <c r="U68" s="3"/>
      <c r="V68" s="3"/>
      <c r="W68" s="3"/>
      <c r="X68" s="3"/>
      <c r="Y68" s="3"/>
      <c r="Z68" s="3"/>
      <c r="AA68" s="3"/>
      <c r="AB68" s="3"/>
      <c r="AC68" s="3"/>
      <c r="AD68" s="3"/>
      <c r="AE68" s="3"/>
    </row>
    <row r="69" spans="1:31" ht="14.25">
      <c r="A69" s="29"/>
      <c r="B69" s="21"/>
      <c r="C69" s="92" t="s">
        <v>6</v>
      </c>
      <c r="D69" s="1"/>
      <c r="E69" s="1"/>
      <c r="F69" s="1"/>
      <c r="G69" s="1"/>
      <c r="H69" s="1"/>
      <c r="I69" s="22"/>
      <c r="J69" s="30"/>
      <c r="K69" s="147"/>
      <c r="L69" s="27"/>
      <c r="M69" s="150" t="s">
        <v>200</v>
      </c>
      <c r="N69" s="224">
        <v>42524</v>
      </c>
      <c r="O69" s="224"/>
      <c r="P69" s="3"/>
      <c r="Q69" s="3"/>
      <c r="R69" s="3"/>
      <c r="S69" s="3"/>
      <c r="T69" s="3"/>
      <c r="U69" s="3"/>
      <c r="V69" s="3"/>
      <c r="W69" s="3"/>
      <c r="X69" s="3"/>
      <c r="Y69" s="3"/>
      <c r="Z69" s="3"/>
      <c r="AA69" s="3"/>
      <c r="AB69" s="3"/>
      <c r="AC69" s="3"/>
      <c r="AD69" s="3"/>
      <c r="AE69" s="3"/>
    </row>
    <row r="70" spans="1:31" ht="15" customHeight="1">
      <c r="A70" s="29"/>
      <c r="B70" s="21"/>
      <c r="C70" s="87" t="s">
        <v>62</v>
      </c>
      <c r="D70" s="59"/>
      <c r="E70" s="177" t="s">
        <v>34</v>
      </c>
      <c r="F70" s="177"/>
      <c r="G70" s="177"/>
      <c r="H70" s="177"/>
      <c r="I70" s="22"/>
      <c r="J70" s="30"/>
      <c r="K70" s="147"/>
      <c r="L70" s="27"/>
      <c r="M70" s="150" t="s">
        <v>204</v>
      </c>
      <c r="N70" s="224">
        <v>42573</v>
      </c>
      <c r="O70" s="224"/>
      <c r="P70" s="3"/>
      <c r="Q70" s="3"/>
      <c r="R70" s="3"/>
      <c r="S70" s="3"/>
      <c r="T70" s="3"/>
      <c r="U70" s="3"/>
      <c r="V70" s="3"/>
      <c r="W70" s="3"/>
      <c r="X70" s="3"/>
      <c r="Y70" s="3"/>
      <c r="Z70" s="3"/>
      <c r="AA70" s="3"/>
      <c r="AB70" s="3"/>
      <c r="AC70" s="3"/>
      <c r="AD70" s="3"/>
      <c r="AE70" s="3"/>
    </row>
    <row r="71" spans="1:31" ht="15" customHeight="1">
      <c r="A71" s="29"/>
      <c r="B71" s="21"/>
      <c r="C71" s="87" t="s">
        <v>59</v>
      </c>
      <c r="D71" s="63"/>
      <c r="E71" s="177"/>
      <c r="F71" s="177"/>
      <c r="G71" s="177"/>
      <c r="H71" s="177"/>
      <c r="I71" s="22"/>
      <c r="J71" s="30"/>
      <c r="K71" s="147"/>
      <c r="L71" s="27"/>
      <c r="M71" s="150" t="s">
        <v>201</v>
      </c>
      <c r="N71" s="224">
        <v>42614</v>
      </c>
      <c r="O71" s="224"/>
      <c r="P71" s="3"/>
      <c r="Q71" s="3"/>
      <c r="R71" s="3"/>
      <c r="S71" s="3"/>
      <c r="T71" s="3"/>
      <c r="U71" s="3"/>
      <c r="V71" s="3"/>
      <c r="W71" s="3"/>
      <c r="X71" s="3"/>
      <c r="Y71" s="3"/>
      <c r="Z71" s="3"/>
      <c r="AA71" s="3"/>
      <c r="AB71" s="3"/>
      <c r="AC71" s="3"/>
      <c r="AD71" s="3"/>
      <c r="AE71" s="3"/>
    </row>
    <row r="72" spans="1:31" ht="14.25">
      <c r="A72" s="29"/>
      <c r="B72" s="21"/>
      <c r="C72" s="89"/>
      <c r="D72" s="1"/>
      <c r="E72" s="177"/>
      <c r="F72" s="177"/>
      <c r="G72" s="177"/>
      <c r="H72" s="177"/>
      <c r="I72" s="22"/>
      <c r="J72" s="30"/>
      <c r="K72" s="147"/>
      <c r="L72" s="27"/>
      <c r="M72" s="150" t="s">
        <v>202</v>
      </c>
      <c r="N72" s="224">
        <v>42615</v>
      </c>
      <c r="O72" s="224"/>
      <c r="P72" s="3"/>
      <c r="Q72" s="3"/>
      <c r="R72" s="3"/>
      <c r="S72" s="3"/>
      <c r="T72" s="3"/>
      <c r="U72" s="3"/>
      <c r="V72" s="3"/>
      <c r="W72" s="3"/>
      <c r="X72" s="3"/>
      <c r="Y72" s="3"/>
      <c r="Z72" s="3"/>
      <c r="AA72" s="3"/>
      <c r="AB72" s="3"/>
      <c r="AC72" s="3"/>
      <c r="AD72" s="3"/>
      <c r="AE72" s="3"/>
    </row>
    <row r="73" spans="1:31" ht="14.25">
      <c r="A73" s="29"/>
      <c r="B73" s="21"/>
      <c r="C73" s="93" t="s">
        <v>7</v>
      </c>
      <c r="D73" s="223"/>
      <c r="E73" s="223"/>
      <c r="F73" s="223"/>
      <c r="G73" s="223"/>
      <c r="H73" s="223"/>
      <c r="I73" s="22"/>
      <c r="J73" s="30"/>
      <c r="K73" s="147"/>
      <c r="L73" s="27"/>
      <c r="M73" s="3"/>
      <c r="N73" s="3"/>
      <c r="O73" s="3"/>
      <c r="P73" s="3"/>
      <c r="Q73" s="3"/>
      <c r="R73" s="3"/>
      <c r="S73" s="3"/>
      <c r="T73" s="3"/>
      <c r="U73" s="3"/>
      <c r="V73" s="3"/>
      <c r="W73" s="3"/>
      <c r="X73" s="3"/>
      <c r="Y73" s="3"/>
      <c r="Z73" s="3"/>
      <c r="AA73" s="3"/>
      <c r="AB73" s="3"/>
      <c r="AC73" s="3"/>
      <c r="AD73" s="3"/>
      <c r="AE73" s="3"/>
    </row>
    <row r="74" spans="1:31" ht="15" customHeight="1">
      <c r="A74" s="29"/>
      <c r="B74" s="21"/>
      <c r="C74" s="176" t="s">
        <v>60</v>
      </c>
      <c r="D74" s="218"/>
      <c r="E74" s="221"/>
      <c r="F74" s="221"/>
      <c r="G74" s="221"/>
      <c r="H74" s="222"/>
      <c r="I74" s="22"/>
      <c r="J74" s="30"/>
      <c r="K74" s="147"/>
      <c r="L74" s="27"/>
      <c r="M74" s="3"/>
      <c r="N74" s="3"/>
      <c r="O74" s="3"/>
      <c r="P74" s="3"/>
      <c r="Q74" s="3"/>
      <c r="R74" s="3"/>
      <c r="S74" s="3"/>
      <c r="T74" s="3"/>
      <c r="U74" s="3"/>
      <c r="V74" s="3"/>
      <c r="W74" s="3"/>
      <c r="X74" s="3"/>
      <c r="Y74" s="3"/>
      <c r="Z74" s="3"/>
      <c r="AA74" s="3"/>
      <c r="AB74" s="3"/>
      <c r="AC74" s="3"/>
      <c r="AD74" s="3"/>
      <c r="AE74" s="3"/>
    </row>
    <row r="75" spans="1:31" ht="15" customHeight="1">
      <c r="A75" s="29"/>
      <c r="B75" s="21"/>
      <c r="C75" s="176" t="s">
        <v>225</v>
      </c>
      <c r="D75" s="193"/>
      <c r="E75" s="194"/>
      <c r="F75" s="194"/>
      <c r="G75" s="194"/>
      <c r="H75" s="195"/>
      <c r="I75" s="22"/>
      <c r="J75" s="30"/>
      <c r="K75" s="147"/>
      <c r="L75" s="27"/>
      <c r="M75" s="84" t="s">
        <v>143</v>
      </c>
      <c r="N75" s="214" t="s">
        <v>96</v>
      </c>
      <c r="O75" s="215"/>
      <c r="P75" s="7" t="s">
        <v>93</v>
      </c>
      <c r="Q75" s="214" t="s">
        <v>188</v>
      </c>
      <c r="R75" s="215"/>
      <c r="S75" s="214" t="s">
        <v>144</v>
      </c>
      <c r="T75" s="215"/>
      <c r="U75" s="242" t="s">
        <v>199</v>
      </c>
      <c r="V75" s="242"/>
      <c r="W75" s="153" t="s">
        <v>138</v>
      </c>
      <c r="X75" s="154" t="s">
        <v>139</v>
      </c>
      <c r="Y75" s="214" t="s">
        <v>140</v>
      </c>
      <c r="Z75" s="215"/>
      <c r="AA75" s="3"/>
      <c r="AB75" s="3"/>
      <c r="AC75" s="3"/>
      <c r="AD75" s="3"/>
      <c r="AE75" s="3"/>
    </row>
    <row r="76" spans="1:31" ht="15" customHeight="1">
      <c r="A76" s="29"/>
      <c r="B76" s="21"/>
      <c r="C76" s="176" t="s">
        <v>222</v>
      </c>
      <c r="D76" s="218"/>
      <c r="E76" s="219"/>
      <c r="F76" s="219"/>
      <c r="G76" s="219"/>
      <c r="H76" s="220"/>
      <c r="I76" s="22"/>
      <c r="J76" s="30"/>
      <c r="K76" s="147"/>
      <c r="L76" s="27"/>
      <c r="M76" s="101" t="s">
        <v>137</v>
      </c>
      <c r="N76" s="216" t="s">
        <v>145</v>
      </c>
      <c r="O76" s="217"/>
      <c r="P76" s="148" t="s">
        <v>146</v>
      </c>
      <c r="Q76" s="216" t="s">
        <v>187</v>
      </c>
      <c r="R76" s="217"/>
      <c r="S76" s="216" t="s">
        <v>147</v>
      </c>
      <c r="T76" s="217"/>
      <c r="U76" s="239" t="s">
        <v>203</v>
      </c>
      <c r="V76" s="240"/>
      <c r="W76" s="157" t="s">
        <v>141</v>
      </c>
      <c r="X76" s="155" t="s">
        <v>141</v>
      </c>
      <c r="Y76" s="155" t="s">
        <v>142</v>
      </c>
      <c r="Z76" s="156"/>
      <c r="AA76" s="3"/>
      <c r="AB76" s="3"/>
      <c r="AC76" s="3"/>
      <c r="AD76" s="3"/>
      <c r="AE76" s="3"/>
    </row>
    <row r="77" spans="1:31" ht="15" customHeight="1">
      <c r="A77" s="29"/>
      <c r="B77" s="21"/>
      <c r="C77" s="176" t="s">
        <v>223</v>
      </c>
      <c r="D77" s="193"/>
      <c r="E77" s="194"/>
      <c r="F77" s="194"/>
      <c r="G77" s="194"/>
      <c r="H77" s="195"/>
      <c r="I77" s="22"/>
      <c r="J77" s="30"/>
      <c r="K77" s="147"/>
      <c r="L77" s="27"/>
      <c r="M77" s="101" t="s">
        <v>92</v>
      </c>
      <c r="N77" s="102" t="s">
        <v>97</v>
      </c>
      <c r="O77" s="103"/>
      <c r="P77" s="148" t="s">
        <v>95</v>
      </c>
      <c r="Q77" s="172" t="s">
        <v>189</v>
      </c>
      <c r="R77" s="173"/>
      <c r="S77" s="155"/>
      <c r="T77" s="156"/>
      <c r="U77" s="238"/>
      <c r="V77" s="238"/>
      <c r="W77" s="157"/>
      <c r="X77" s="157"/>
      <c r="Y77" s="155"/>
      <c r="Z77" s="156"/>
      <c r="AA77" s="3"/>
      <c r="AB77" s="3"/>
      <c r="AC77" s="3"/>
      <c r="AD77" s="3"/>
      <c r="AE77" s="3"/>
    </row>
    <row r="78" spans="1:31" ht="15" customHeight="1">
      <c r="A78" s="29"/>
      <c r="B78" s="21"/>
      <c r="C78" s="87" t="s">
        <v>75</v>
      </c>
      <c r="D78" s="193"/>
      <c r="E78" s="194"/>
      <c r="F78" s="194"/>
      <c r="G78" s="194"/>
      <c r="H78" s="195"/>
      <c r="I78" s="22"/>
      <c r="J78" s="30"/>
      <c r="K78" s="147"/>
      <c r="L78" s="27"/>
      <c r="M78" s="101" t="s">
        <v>91</v>
      </c>
      <c r="N78" s="102" t="s">
        <v>98</v>
      </c>
      <c r="O78" s="103"/>
      <c r="P78" s="148" t="s">
        <v>94</v>
      </c>
      <c r="Q78" s="172" t="s">
        <v>190</v>
      </c>
      <c r="R78" s="173"/>
      <c r="S78" s="155"/>
      <c r="T78" s="156"/>
      <c r="U78" s="238"/>
      <c r="V78" s="238"/>
      <c r="W78" s="157"/>
      <c r="X78" s="157"/>
      <c r="Y78" s="155"/>
      <c r="Z78" s="156"/>
      <c r="AA78" s="3"/>
      <c r="AB78" s="3"/>
      <c r="AC78" s="3"/>
      <c r="AD78" s="3"/>
      <c r="AE78" s="3"/>
    </row>
    <row r="79" spans="1:31" ht="15" customHeight="1">
      <c r="A79" s="29"/>
      <c r="B79" s="21"/>
      <c r="C79" s="87" t="s">
        <v>232</v>
      </c>
      <c r="D79" s="193"/>
      <c r="E79" s="194"/>
      <c r="F79" s="194"/>
      <c r="G79" s="194"/>
      <c r="H79" s="195"/>
      <c r="I79" s="22"/>
      <c r="J79" s="30"/>
      <c r="K79" s="147"/>
      <c r="L79" s="27"/>
      <c r="M79" s="3"/>
      <c r="N79" s="3"/>
      <c r="O79" s="3"/>
      <c r="P79" s="3"/>
      <c r="Q79" s="3"/>
      <c r="R79" s="3"/>
      <c r="S79" s="3"/>
      <c r="T79" s="3"/>
      <c r="U79" s="3"/>
      <c r="V79" s="3"/>
      <c r="W79" s="3"/>
      <c r="X79" s="3"/>
      <c r="Y79" s="3"/>
      <c r="Z79" s="3"/>
      <c r="AA79" s="3"/>
      <c r="AB79" s="3"/>
      <c r="AC79" s="3"/>
      <c r="AD79" s="3"/>
      <c r="AE79" s="3"/>
    </row>
    <row r="80" spans="1:31">
      <c r="A80" s="29"/>
      <c r="B80" s="21"/>
      <c r="C80" s="1"/>
      <c r="D80" s="196" t="s">
        <v>233</v>
      </c>
      <c r="E80" s="196"/>
      <c r="F80" s="196"/>
      <c r="G80" s="196"/>
      <c r="H80" s="196"/>
      <c r="I80" s="22"/>
      <c r="J80" s="30"/>
      <c r="K80" s="147"/>
      <c r="L80" s="27"/>
      <c r="M80" s="5" t="s">
        <v>119</v>
      </c>
      <c r="N80" s="206" t="str">
        <f>CONCATENATE("第",N85,"回",IF(N64=Q64,N88,N89))</f>
        <v>第18回優秀講演賞・第5回学生優秀講演賞</v>
      </c>
      <c r="O80" s="206"/>
      <c r="P80" s="3"/>
      <c r="Q80" s="3"/>
      <c r="R80" s="3"/>
      <c r="S80" s="3"/>
      <c r="T80" s="3"/>
      <c r="U80" s="3"/>
      <c r="V80" s="3"/>
      <c r="W80" s="3"/>
      <c r="X80" s="3"/>
      <c r="Y80" s="3"/>
      <c r="Z80" s="3"/>
      <c r="AA80" s="3"/>
      <c r="AB80" s="3"/>
      <c r="AC80" s="3"/>
      <c r="AD80" s="3"/>
      <c r="AE80" s="3"/>
    </row>
    <row r="81" spans="1:31" ht="14.25">
      <c r="A81" s="29"/>
      <c r="B81" s="21"/>
      <c r="C81" s="92" t="str">
        <f>N80</f>
        <v>第18回優秀講演賞・第5回学生優秀講演賞</v>
      </c>
      <c r="D81" s="1"/>
      <c r="E81" s="205" t="s">
        <v>117</v>
      </c>
      <c r="F81" s="205"/>
      <c r="G81" s="205"/>
      <c r="H81" s="205"/>
      <c r="I81" s="22"/>
      <c r="J81" s="30"/>
      <c r="K81" s="147"/>
      <c r="L81" s="27"/>
      <c r="M81" s="5" t="s">
        <v>121</v>
      </c>
      <c r="N81" s="206" t="str">
        <f>IF(N64=Q64,O88,O89)</f>
        <v>優秀講演賞：平成28年4月1日現在40才以下の会員．学生優秀講演賞：学生会員．応募は1件のみで複数の応募はできません．応募する，しないを選んで下さい．</v>
      </c>
      <c r="O81" s="206"/>
      <c r="P81" s="3"/>
      <c r="Q81" s="3"/>
      <c r="R81" s="3"/>
      <c r="S81" s="3"/>
      <c r="T81" s="3"/>
      <c r="U81" s="3"/>
      <c r="V81" s="3"/>
      <c r="W81" s="3"/>
      <c r="X81" s="3"/>
      <c r="Y81" s="3"/>
      <c r="Z81" s="3"/>
      <c r="AA81" s="3"/>
      <c r="AB81" s="3"/>
      <c r="AC81" s="3"/>
      <c r="AD81" s="3"/>
      <c r="AE81" s="3"/>
    </row>
    <row r="82" spans="1:31" ht="15" customHeight="1">
      <c r="A82" s="29"/>
      <c r="B82" s="21"/>
      <c r="C82" s="87" t="s">
        <v>14</v>
      </c>
      <c r="D82" s="64" t="s">
        <v>16</v>
      </c>
      <c r="E82" s="178" t="str">
        <f>N81</f>
        <v>優秀講演賞：平成28年4月1日現在40才以下の会員．学生優秀講演賞：学生会員．応募は1件のみで複数の応募はできません．応募する，しないを選んで下さい．</v>
      </c>
      <c r="F82" s="177"/>
      <c r="G82" s="177"/>
      <c r="H82" s="177"/>
      <c r="I82" s="22"/>
      <c r="J82" s="30"/>
      <c r="K82" s="147"/>
      <c r="L82" s="27"/>
      <c r="M82" s="5" t="s">
        <v>122</v>
      </c>
      <c r="N82" s="84" t="s">
        <v>16</v>
      </c>
      <c r="O82" s="83" t="s">
        <v>15</v>
      </c>
      <c r="P82" s="3"/>
      <c r="Q82" s="3"/>
      <c r="R82" s="3"/>
      <c r="S82" s="3"/>
      <c r="T82" s="3"/>
      <c r="U82" s="3"/>
      <c r="V82" s="3"/>
      <c r="W82" s="3"/>
      <c r="X82" s="3"/>
      <c r="Y82" s="3"/>
      <c r="Z82" s="3"/>
      <c r="AA82" s="3"/>
      <c r="AB82" s="3"/>
      <c r="AC82" s="3"/>
      <c r="AD82" s="3"/>
      <c r="AE82" s="3"/>
    </row>
    <row r="83" spans="1:31" ht="15" customHeight="1">
      <c r="A83" s="29"/>
      <c r="B83" s="21"/>
      <c r="C83" s="87" t="s">
        <v>88</v>
      </c>
      <c r="D83" s="59"/>
      <c r="E83" s="178"/>
      <c r="F83" s="177"/>
      <c r="G83" s="177"/>
      <c r="H83" s="177"/>
      <c r="I83" s="22"/>
      <c r="J83" s="30"/>
      <c r="K83" s="147"/>
      <c r="L83" s="27"/>
      <c r="M83" s="3"/>
      <c r="N83" s="3"/>
      <c r="O83" s="3"/>
      <c r="P83" s="3"/>
      <c r="Q83" s="3"/>
      <c r="R83" s="3"/>
      <c r="S83" s="3"/>
      <c r="T83" s="3"/>
      <c r="U83" s="3"/>
      <c r="V83" s="3"/>
      <c r="W83" s="3"/>
      <c r="X83" s="3"/>
      <c r="Y83" s="3"/>
      <c r="Z83" s="3"/>
      <c r="AA83" s="3"/>
      <c r="AB83" s="3"/>
      <c r="AC83" s="3"/>
      <c r="AD83" s="3"/>
      <c r="AE83" s="3"/>
    </row>
    <row r="84" spans="1:31" ht="15" customHeight="1">
      <c r="A84" s="29"/>
      <c r="B84" s="21"/>
      <c r="C84" s="87" t="s">
        <v>80</v>
      </c>
      <c r="D84" s="62"/>
      <c r="E84" s="37" t="s">
        <v>39</v>
      </c>
      <c r="F84" s="1"/>
      <c r="G84" s="1"/>
      <c r="H84" s="1"/>
      <c r="I84" s="22"/>
      <c r="J84" s="30"/>
      <c r="K84" s="147"/>
      <c r="L84" s="27"/>
      <c r="M84" s="5" t="s">
        <v>136</v>
      </c>
      <c r="N84" s="208">
        <v>42461</v>
      </c>
      <c r="O84" s="209"/>
      <c r="P84" s="3"/>
      <c r="Q84" s="3"/>
      <c r="R84" s="3"/>
      <c r="S84" s="3"/>
      <c r="T84" s="3"/>
      <c r="U84" s="3"/>
      <c r="V84" s="3"/>
      <c r="W84" s="3"/>
      <c r="X84" s="3"/>
      <c r="Y84" s="3"/>
      <c r="Z84" s="3"/>
      <c r="AA84" s="3"/>
      <c r="AB84" s="3"/>
      <c r="AC84" s="3"/>
      <c r="AD84" s="3"/>
      <c r="AE84" s="3"/>
    </row>
    <row r="85" spans="1:31">
      <c r="A85" s="29"/>
      <c r="B85" s="21"/>
      <c r="C85" s="69"/>
      <c r="D85" s="71"/>
      <c r="E85" s="71"/>
      <c r="F85" s="71"/>
      <c r="G85" s="71"/>
      <c r="H85" s="71"/>
      <c r="I85" s="22"/>
      <c r="J85" s="30"/>
      <c r="K85" s="147"/>
      <c r="L85" s="27"/>
      <c r="M85" s="5" t="s">
        <v>118</v>
      </c>
      <c r="N85" s="106">
        <v>18</v>
      </c>
      <c r="O85" s="104" t="s">
        <v>108</v>
      </c>
      <c r="P85" s="3"/>
      <c r="Q85" s="3"/>
      <c r="R85" s="3"/>
      <c r="S85" s="3"/>
      <c r="T85" s="3"/>
      <c r="U85" s="3"/>
      <c r="V85" s="3"/>
      <c r="W85" s="3"/>
      <c r="X85" s="3"/>
      <c r="Y85" s="3"/>
      <c r="Z85" s="3"/>
      <c r="AA85" s="3"/>
      <c r="AB85" s="3"/>
      <c r="AC85" s="3"/>
      <c r="AD85" s="3"/>
      <c r="AE85" s="3"/>
    </row>
    <row r="86" spans="1:31">
      <c r="A86" s="29"/>
      <c r="B86" s="21"/>
      <c r="C86" s="98" t="s">
        <v>79</v>
      </c>
      <c r="D86" s="207" t="s">
        <v>226</v>
      </c>
      <c r="E86" s="207"/>
      <c r="F86" s="207"/>
      <c r="G86" s="207"/>
      <c r="H86" s="207"/>
      <c r="I86" s="22"/>
      <c r="J86" s="30"/>
      <c r="K86" s="147"/>
      <c r="L86" s="27"/>
      <c r="M86" s="3"/>
      <c r="N86" s="3"/>
      <c r="O86" s="3"/>
      <c r="P86" s="3"/>
      <c r="Q86" s="3"/>
      <c r="R86" s="3"/>
      <c r="S86" s="3"/>
      <c r="T86" s="3"/>
      <c r="U86" s="3"/>
      <c r="V86" s="3"/>
      <c r="W86" s="3"/>
      <c r="X86" s="3"/>
      <c r="Y86" s="3"/>
      <c r="Z86" s="3"/>
      <c r="AA86" s="3"/>
      <c r="AB86" s="3"/>
      <c r="AC86" s="3"/>
      <c r="AD86" s="3"/>
      <c r="AE86" s="3"/>
    </row>
    <row r="87" spans="1:31">
      <c r="A87" s="29"/>
      <c r="B87" s="21"/>
      <c r="C87" s="35"/>
      <c r="D87" s="184"/>
      <c r="E87" s="185"/>
      <c r="F87" s="185"/>
      <c r="G87" s="185"/>
      <c r="H87" s="186"/>
      <c r="I87" s="22"/>
      <c r="J87" s="30"/>
      <c r="K87" s="147"/>
      <c r="L87" s="27"/>
      <c r="M87" s="119" t="str">
        <f>CONCATENATE("今期：",N64,"期")</f>
        <v>今期：秋期</v>
      </c>
      <c r="N87" s="5" t="s">
        <v>120</v>
      </c>
      <c r="O87" s="7" t="s">
        <v>121</v>
      </c>
      <c r="P87" s="3"/>
      <c r="Q87" s="3"/>
      <c r="R87" s="3"/>
      <c r="S87" s="3"/>
      <c r="T87" s="3"/>
      <c r="U87" s="3"/>
      <c r="V87" s="3"/>
      <c r="W87" s="3"/>
      <c r="X87" s="3"/>
      <c r="Y87" s="3"/>
      <c r="Z87" s="3"/>
      <c r="AA87" s="3"/>
      <c r="AB87" s="3"/>
      <c r="AC87" s="3"/>
      <c r="AD87" s="3"/>
      <c r="AE87" s="3"/>
    </row>
    <row r="88" spans="1:31">
      <c r="A88" s="29"/>
      <c r="B88" s="21"/>
      <c r="C88" s="175"/>
      <c r="D88" s="187"/>
      <c r="E88" s="188"/>
      <c r="F88" s="188"/>
      <c r="G88" s="188"/>
      <c r="H88" s="189"/>
      <c r="I88" s="22"/>
      <c r="J88" s="30"/>
      <c r="K88" s="147"/>
      <c r="L88" s="27"/>
      <c r="M88" s="101" t="s">
        <v>92</v>
      </c>
      <c r="N88" s="84" t="s">
        <v>208</v>
      </c>
      <c r="O88" s="127" t="str">
        <f>CONCATENATE("発表方法はポスター発表に準じます．",TEXT(N84, "ggge年m月d日"), "現在，30才未満の会員が講演者であること．応募する，しないのいずれかを選んで下さい．")</f>
        <v>発表方法はポスター発表に準じます．平成28年4月1日現在，30才未満の会員が講演者であること．応募する，しないのいずれかを選んで下さい．</v>
      </c>
      <c r="P88" s="3" t="s">
        <v>128</v>
      </c>
      <c r="Q88" s="3"/>
      <c r="R88" s="3"/>
      <c r="S88" s="3"/>
      <c r="T88" s="3"/>
      <c r="U88" s="3"/>
      <c r="V88" s="3"/>
      <c r="W88" s="3"/>
      <c r="X88" s="3"/>
      <c r="Y88" s="3"/>
      <c r="Z88" s="3"/>
      <c r="AA88" s="3"/>
      <c r="AB88" s="3"/>
      <c r="AC88" s="3"/>
      <c r="AD88" s="3"/>
      <c r="AE88" s="3"/>
    </row>
    <row r="89" spans="1:31">
      <c r="A89" s="29"/>
      <c r="B89" s="21"/>
      <c r="C89" s="34"/>
      <c r="D89" s="190"/>
      <c r="E89" s="191"/>
      <c r="F89" s="191"/>
      <c r="G89" s="191"/>
      <c r="H89" s="192"/>
      <c r="I89" s="22"/>
      <c r="J89" s="30"/>
      <c r="K89" s="147"/>
      <c r="L89" s="27"/>
      <c r="M89" s="100" t="s">
        <v>91</v>
      </c>
      <c r="N89" s="84" t="str">
        <f>"優秀講演賞・第"&amp;N85-13&amp;"回学生優秀講演賞"</f>
        <v>優秀講演賞・第5回学生優秀講演賞</v>
      </c>
      <c r="O89" s="127" t="str">
        <f>CONCATENATE("優秀講演賞：",TEXT(N84, "ggge年m月d日"), "現在40才以下の会員．学生優秀講演賞：学生会員．応募は1件のみで複数の応募はできません．応募する，しないを選んで下さい．")</f>
        <v>優秀講演賞：平成28年4月1日現在40才以下の会員．学生優秀講演賞：学生会員．応募は1件のみで複数の応募はできません．応募する，しないを選んで下さい．</v>
      </c>
      <c r="P89" s="3" t="s">
        <v>128</v>
      </c>
      <c r="Q89" s="3"/>
      <c r="R89" s="3"/>
      <c r="S89" s="3"/>
      <c r="T89" s="3"/>
      <c r="U89" s="3"/>
      <c r="V89" s="3"/>
      <c r="W89" s="3"/>
      <c r="X89" s="3"/>
      <c r="Y89" s="3"/>
      <c r="Z89" s="3"/>
      <c r="AA89" s="3"/>
      <c r="AB89" s="3"/>
      <c r="AC89" s="3"/>
      <c r="AD89" s="3"/>
      <c r="AE89" s="3"/>
    </row>
    <row r="90" spans="1:31">
      <c r="A90" s="29"/>
      <c r="B90" s="21"/>
      <c r="C90" s="69"/>
      <c r="D90" s="74"/>
      <c r="E90" s="74"/>
      <c r="F90" s="74"/>
      <c r="G90" s="74"/>
      <c r="H90" s="74"/>
      <c r="I90" s="22"/>
      <c r="J90" s="30"/>
      <c r="K90" s="147"/>
      <c r="L90" s="27"/>
      <c r="M90" s="3"/>
      <c r="N90" s="3"/>
      <c r="O90" s="3"/>
      <c r="P90" s="3"/>
      <c r="Q90" s="3"/>
      <c r="R90" s="3"/>
      <c r="S90" s="3"/>
      <c r="T90" s="3"/>
      <c r="U90" s="3"/>
      <c r="V90" s="3"/>
      <c r="W90" s="3"/>
      <c r="X90" s="3"/>
      <c r="Y90" s="3"/>
      <c r="Z90" s="3"/>
      <c r="AA90" s="3"/>
      <c r="AB90" s="3"/>
      <c r="AC90" s="3"/>
      <c r="AD90" s="3"/>
      <c r="AE90" s="3"/>
    </row>
    <row r="91" spans="1:31" ht="15" customHeight="1">
      <c r="A91" s="29"/>
      <c r="B91" s="21"/>
      <c r="C91" s="181" t="str">
        <f ca="1">N55</f>
        <v>すべての記入が終わりましたら，確認シートを選択し，エラー等が表示されていないことを確認してください．</v>
      </c>
      <c r="D91" s="182"/>
      <c r="E91" s="182"/>
      <c r="F91" s="182"/>
      <c r="G91" s="182"/>
      <c r="H91" s="183"/>
      <c r="I91" s="22"/>
      <c r="J91" s="30"/>
      <c r="K91" s="147"/>
      <c r="L91" s="27"/>
      <c r="M91" s="3"/>
      <c r="N91" s="3"/>
      <c r="O91" s="3"/>
      <c r="P91" s="3"/>
      <c r="Q91" s="3"/>
      <c r="R91" s="3"/>
      <c r="S91" s="3"/>
      <c r="T91" s="3"/>
      <c r="U91" s="3"/>
      <c r="V91" s="3"/>
      <c r="W91" s="3"/>
      <c r="X91" s="3"/>
      <c r="Y91" s="3"/>
      <c r="Z91" s="3"/>
      <c r="AA91" s="3"/>
      <c r="AB91" s="3"/>
      <c r="AC91" s="3"/>
      <c r="AD91" s="3"/>
      <c r="AE91" s="3"/>
    </row>
    <row r="92" spans="1:31">
      <c r="A92" s="29"/>
      <c r="B92" s="68"/>
      <c r="C92" s="70"/>
      <c r="D92" s="74"/>
      <c r="E92" s="74"/>
      <c r="F92" s="74"/>
      <c r="G92" s="74"/>
      <c r="H92" s="74"/>
      <c r="I92" s="73"/>
      <c r="J92" s="30"/>
      <c r="K92" s="147"/>
      <c r="L92" s="27"/>
      <c r="M92" s="3"/>
      <c r="N92" s="3"/>
      <c r="O92" s="3"/>
      <c r="P92" s="3"/>
      <c r="Q92" s="3"/>
      <c r="R92" s="3"/>
      <c r="S92" s="3"/>
      <c r="T92" s="3"/>
      <c r="U92" s="3"/>
      <c r="V92" s="3"/>
      <c r="W92" s="3"/>
      <c r="X92" s="3"/>
      <c r="Y92" s="3"/>
      <c r="Z92" s="3"/>
      <c r="AA92" s="3"/>
      <c r="AB92" s="3"/>
      <c r="AC92" s="3"/>
      <c r="AD92" s="3"/>
      <c r="AE92" s="3"/>
    </row>
    <row r="93" spans="1:31" ht="60" customHeight="1">
      <c r="A93" s="29"/>
      <c r="B93" s="68"/>
      <c r="C93" s="180" t="s">
        <v>63</v>
      </c>
      <c r="D93" s="180"/>
      <c r="E93" s="180"/>
      <c r="F93" s="180"/>
      <c r="G93" s="180"/>
      <c r="H93" s="180"/>
      <c r="I93" s="73"/>
      <c r="J93" s="30"/>
      <c r="K93" s="147"/>
      <c r="L93" s="27"/>
      <c r="M93" s="3"/>
      <c r="N93" s="3"/>
      <c r="O93" s="3"/>
      <c r="P93" s="3"/>
      <c r="Q93" s="3"/>
      <c r="R93" s="3"/>
      <c r="S93" s="3"/>
      <c r="T93" s="3"/>
      <c r="U93" s="3"/>
      <c r="V93" s="3"/>
      <c r="W93" s="3"/>
      <c r="X93" s="3"/>
      <c r="Y93" s="3"/>
      <c r="Z93" s="3"/>
      <c r="AA93" s="3"/>
      <c r="AB93" s="3"/>
      <c r="AC93" s="3"/>
      <c r="AD93" s="3"/>
      <c r="AE93" s="3"/>
    </row>
    <row r="94" spans="1:31" ht="13.5" customHeight="1">
      <c r="A94" s="29"/>
      <c r="B94" s="75"/>
      <c r="C94" s="76"/>
      <c r="D94" s="76"/>
      <c r="E94" s="76"/>
      <c r="F94" s="76"/>
      <c r="G94" s="76"/>
      <c r="H94" s="76"/>
      <c r="I94" s="77"/>
      <c r="J94" s="30"/>
      <c r="K94" s="147"/>
      <c r="L94" s="27"/>
      <c r="M94" s="3"/>
      <c r="N94" s="3"/>
      <c r="O94" s="3"/>
      <c r="P94" s="3"/>
      <c r="Q94" s="3"/>
      <c r="R94" s="3"/>
      <c r="S94" s="3"/>
      <c r="T94" s="3"/>
      <c r="U94" s="3"/>
      <c r="V94" s="3"/>
      <c r="W94" s="3"/>
      <c r="X94" s="3"/>
      <c r="Y94" s="3"/>
      <c r="Z94" s="3"/>
      <c r="AA94" s="3"/>
      <c r="AB94" s="3"/>
      <c r="AC94" s="3"/>
      <c r="AD94" s="3"/>
      <c r="AE94" s="3"/>
    </row>
    <row r="95" spans="1:31">
      <c r="A95" s="29"/>
      <c r="B95" s="29"/>
      <c r="C95" s="29"/>
      <c r="D95" s="29"/>
      <c r="E95" s="29"/>
      <c r="F95" s="29"/>
      <c r="G95" s="29"/>
      <c r="H95" s="29"/>
      <c r="I95" s="29"/>
      <c r="J95" s="29"/>
      <c r="L95" s="3"/>
      <c r="M95" s="3"/>
      <c r="N95" s="3"/>
      <c r="O95" s="3"/>
      <c r="P95" s="3"/>
      <c r="Q95" s="3"/>
      <c r="R95" s="3"/>
      <c r="S95" s="3"/>
      <c r="T95" s="3"/>
      <c r="U95" s="3"/>
      <c r="V95" s="3"/>
      <c r="W95" s="3"/>
      <c r="X95" s="3"/>
      <c r="Y95" s="3"/>
      <c r="Z95" s="3"/>
      <c r="AA95" s="3"/>
      <c r="AB95" s="3"/>
      <c r="AC95" s="3"/>
      <c r="AD95" s="3"/>
      <c r="AE95" s="3"/>
    </row>
    <row r="96" spans="1:31" ht="27" customHeight="1"/>
  </sheetData>
  <sheetProtection sheet="1" objects="1" scenarios="1"/>
  <mergeCells count="71">
    <mergeCell ref="N48:O48"/>
    <mergeCell ref="Y75:Z75"/>
    <mergeCell ref="U75:V75"/>
    <mergeCell ref="N52:O52"/>
    <mergeCell ref="N53:O53"/>
    <mergeCell ref="N54:O54"/>
    <mergeCell ref="N58:O58"/>
    <mergeCell ref="N59:O59"/>
    <mergeCell ref="N56:O56"/>
    <mergeCell ref="N55:O55"/>
    <mergeCell ref="N57:O57"/>
    <mergeCell ref="N70:O70"/>
    <mergeCell ref="N71:O71"/>
    <mergeCell ref="N72:O72"/>
    <mergeCell ref="N49:O49"/>
    <mergeCell ref="N51:O51"/>
    <mergeCell ref="U77:V77"/>
    <mergeCell ref="U78:V78"/>
    <mergeCell ref="S76:T76"/>
    <mergeCell ref="S75:T75"/>
    <mergeCell ref="Q76:R76"/>
    <mergeCell ref="Q75:R75"/>
    <mergeCell ref="U76:V76"/>
    <mergeCell ref="C3:H3"/>
    <mergeCell ref="C15:C16"/>
    <mergeCell ref="C56:C57"/>
    <mergeCell ref="E10:H11"/>
    <mergeCell ref="E29:H29"/>
    <mergeCell ref="D15:H16"/>
    <mergeCell ref="D56:H57"/>
    <mergeCell ref="E27:H27"/>
    <mergeCell ref="D5:F5"/>
    <mergeCell ref="E24:H25"/>
    <mergeCell ref="E28:H28"/>
    <mergeCell ref="E12:H13"/>
    <mergeCell ref="C18:H18"/>
    <mergeCell ref="D6:F6"/>
    <mergeCell ref="E7:H9"/>
    <mergeCell ref="E20:H21"/>
    <mergeCell ref="N81:O81"/>
    <mergeCell ref="D86:H86"/>
    <mergeCell ref="N84:O84"/>
    <mergeCell ref="N60:O60"/>
    <mergeCell ref="N63:O63"/>
    <mergeCell ref="N80:O80"/>
    <mergeCell ref="N62:O62"/>
    <mergeCell ref="E70:H72"/>
    <mergeCell ref="D79:H79"/>
    <mergeCell ref="N75:O75"/>
    <mergeCell ref="N76:O76"/>
    <mergeCell ref="D77:H77"/>
    <mergeCell ref="D76:H76"/>
    <mergeCell ref="D74:H74"/>
    <mergeCell ref="D73:H73"/>
    <mergeCell ref="N69:O69"/>
    <mergeCell ref="E22:H23"/>
    <mergeCell ref="E26:H26"/>
    <mergeCell ref="C54:H54"/>
    <mergeCell ref="C93:H93"/>
    <mergeCell ref="C91:H91"/>
    <mergeCell ref="D87:H89"/>
    <mergeCell ref="D78:H78"/>
    <mergeCell ref="E82:H83"/>
    <mergeCell ref="D75:H75"/>
    <mergeCell ref="D80:H80"/>
    <mergeCell ref="D62:H63"/>
    <mergeCell ref="C68:H68"/>
    <mergeCell ref="C59:C60"/>
    <mergeCell ref="D59:H60"/>
    <mergeCell ref="C62:C63"/>
    <mergeCell ref="E81:H81"/>
  </mergeCells>
  <phoneticPr fontId="2"/>
  <conditionalFormatting sqref="D5:F5">
    <cfRule type="cellIs" dxfId="9" priority="1" stopIfTrue="1" operator="equal">
      <formula>$N$48</formula>
    </cfRule>
  </conditionalFormatting>
  <conditionalFormatting sqref="D8 D10 D12:D13 D15:H16 D20 D22 D24:D28 D48:D52 D87:H89 D56:H57 D59:H60 D62:H63 D66 D70:D71 D74:H79 D82:D84 D31:H45">
    <cfRule type="expression" dxfId="8" priority="2" stopIfTrue="1">
      <formula>($D$5=$N$48)</formula>
    </cfRule>
  </conditionalFormatting>
  <conditionalFormatting sqref="C8 C10 C12:C13 C15:C16 C20 C22 C24:C28 C30:H30 C31:C45 C48:C52 C56:C57 C59:C60 C62:C63 C66 C70:C71 C74:C79 C82:C84 C87:C89">
    <cfRule type="expression" dxfId="7" priority="3" stopIfTrue="1">
      <formula>($D$5=$N$48)</formula>
    </cfRule>
  </conditionalFormatting>
  <conditionalFormatting sqref="C18:H18 C54:H54 C68:H68">
    <cfRule type="cellIs" dxfId="6" priority="4" stopIfTrue="1" operator="equal">
      <formula>$Q$49</formula>
    </cfRule>
    <cfRule type="cellIs" dxfId="5" priority="5" stopIfTrue="1" operator="equal">
      <formula>$R$49</formula>
    </cfRule>
  </conditionalFormatting>
  <conditionalFormatting sqref="C91:H91">
    <cfRule type="cellIs" dxfId="4" priority="6" stopIfTrue="1" operator="equal">
      <formula>$Q$49</formula>
    </cfRule>
    <cfRule type="cellIs" dxfId="3" priority="7" stopIfTrue="1" operator="equal">
      <formula>$R$49</formula>
    </cfRule>
  </conditionalFormatting>
  <dataValidations count="18">
    <dataValidation showDropDown="1" showInputMessage="1" showErrorMessage="1" sqref="D14"/>
    <dataValidation type="list" allowBlank="1" showInputMessage="1" showErrorMessage="1" errorTitle="本項目は選択式です．" error="プルダウンメニューより選択してください．" sqref="D82">
      <formula1>$N$82:$O$82</formula1>
    </dataValidation>
    <dataValidation type="list" allowBlank="1" showInputMessage="1" showErrorMessage="1" errorTitle="本項目は選択式です．" error="プルダウンメニューより選択してください．" sqref="D22">
      <formula1>$N$22:$T$22</formula1>
    </dataValidation>
    <dataValidation type="list" allowBlank="1" showInputMessage="1" showErrorMessage="1" errorTitle="本項目は選択式です．" error="プルダウンメニューより選択してください．" sqref="D20">
      <formula1>$N$20:$AD$20</formula1>
    </dataValidation>
    <dataValidation type="list" allowBlank="1" showInputMessage="1" showErrorMessage="1" errorTitle="本項目は選択式です．" error="プルダウンメニューより選択してください．" sqref="E31">
      <formula1>$N$24:$S$24</formula1>
    </dataValidation>
    <dataValidation type="list" allowBlank="1" showInputMessage="1" showErrorMessage="1" errorTitle="本項目は選択式です．" error="プルダウンメニューより選択してください．" sqref="H31:H45">
      <formula1>$N$26:$O$26</formula1>
    </dataValidation>
    <dataValidation allowBlank="1" showDropDown="1" showInputMessage="1" showErrorMessage="1" sqref="D83"/>
    <dataValidation type="textLength" allowBlank="1" showInputMessage="1" showErrorMessage="1" errorTitle="文字数の制限を超えています．" error="最大10文字にして下さい．やむを得ない場合にのみ，15文字まで入力することが出来ます．" sqref="D24:D28">
      <formula1>0</formula1>
      <formula2>15</formula2>
    </dataValidation>
    <dataValidation type="list" allowBlank="1" showInputMessage="1" showErrorMessage="1" errorTitle="本項目は選択式です．" error="プルダウンメニューより選択してください．" promptTitle="選んで下さい" sqref="D10">
      <formula1>$N$9:$P$9</formula1>
    </dataValidation>
    <dataValidation type="list" allowBlank="1" showInputMessage="1" showErrorMessage="1" errorTitle="本項目は選択式です．" error="プルダウンメニューより選択してください．" sqref="D12">
      <formula1>$N$11:$T$11</formula1>
    </dataValidation>
    <dataValidation type="list" allowBlank="1" showInputMessage="1" showErrorMessage="1" errorTitle="本項目は選択式です．" error="プルダウンメニューより選択してください．" sqref="D13">
      <formula1>$O$12:$X$12</formula1>
    </dataValidation>
    <dataValidation type="list" allowBlank="1" showInputMessage="1" showErrorMessage="1" errorTitle="本項目は選択式です．" error="プルダウンメニューより選択してください．" promptTitle="選んで下さい" sqref="D8">
      <formula1>$N$7:$P$7</formula1>
    </dataValidation>
    <dataValidation type="list" allowBlank="1" showInputMessage="1" showErrorMessage="1" errorTitle="本項目は選択式です．" error="プルダウンメニューより選択してください．" sqref="D66">
      <formula1>$N$66:$P$66</formula1>
    </dataValidation>
    <dataValidation type="list" allowBlank="1" showInputMessage="1" showErrorMessage="1" errorTitle="本項目は選択式です．" error="プルダウンメニューより選択してください．" sqref="E32:E45 F31:G45">
      <formula1>$O$24:$S$24</formula1>
    </dataValidation>
    <dataValidation type="textLength" showInputMessage="1" showErrorMessage="1" errorTitle="入力が長すぎます．" error="各項目は３０字程度にまとめて下さい．" sqref="D56:H57">
      <formula1>0</formula1>
      <formula2>60</formula2>
    </dataValidation>
    <dataValidation type="textLength" allowBlank="1" showInputMessage="1" showErrorMessage="1" errorTitle="入力が長すぎます．" error="各項目は３０字程度にまとめて下さい．" sqref="D59:H60">
      <formula1>0</formula1>
      <formula2>60</formula2>
    </dataValidation>
    <dataValidation allowBlank="1" showInputMessage="1" showErrorMessage="1" errorTitle="入力が長すぎます．" error="各項目は３０字程度にまとめて下さい．" sqref="D62:H63"/>
    <dataValidation type="list" allowBlank="1" showInputMessage="1" showErrorMessage="1" sqref="N64">
      <formula1>$Q$64:$R$64</formula1>
    </dataValidation>
  </dataValidations>
  <pageMargins left="1.1811023622047245" right="0.19685039370078741" top="0.19685039370078741" bottom="0.19685039370078741" header="0.51181102362204722" footer="0.51181102362204722"/>
  <pageSetup paperSize="9" scale="66" orientation="portrait" horizontalDpi="525" verticalDpi="525" r:id="rId1"/>
  <headerFooter alignWithMargins="0"/>
  <legacyDrawing r:id="rId2"/>
</worksheet>
</file>

<file path=xl/worksheets/sheet2.xml><?xml version="1.0" encoding="utf-8"?>
<worksheet xmlns="http://schemas.openxmlformats.org/spreadsheetml/2006/main" xmlns:r="http://schemas.openxmlformats.org/officeDocument/2006/relationships">
  <sheetPr codeName="Sheet2">
    <pageSetUpPr fitToPage="1"/>
  </sheetPr>
  <dimension ref="A1:N53"/>
  <sheetViews>
    <sheetView zoomScaleNormal="100" workbookViewId="0">
      <selection activeCell="C49" sqref="C49:E49"/>
    </sheetView>
  </sheetViews>
  <sheetFormatPr defaultRowHeight="13.5"/>
  <cols>
    <col min="1" max="1" width="2.5" style="28" customWidth="1"/>
    <col min="2" max="2" width="3.75" style="28" customWidth="1"/>
    <col min="3" max="3" width="6.375" style="53" customWidth="1"/>
    <col min="4" max="4" width="20.125" style="28" customWidth="1"/>
    <col min="5" max="5" width="110.875" style="31" customWidth="1"/>
    <col min="6" max="6" width="3.75" style="28" customWidth="1"/>
    <col min="7" max="8" width="2.5" style="28" customWidth="1"/>
    <col min="9" max="9" width="3.625" style="28" hidden="1" customWidth="1"/>
    <col min="10" max="10" width="20.625" style="28" hidden="1" customWidth="1"/>
    <col min="11" max="13" width="0" style="28" hidden="1" customWidth="1"/>
    <col min="14" max="14" width="3.625" style="28" hidden="1" customWidth="1"/>
    <col min="15" max="16384" width="9" style="28"/>
  </cols>
  <sheetData>
    <row r="1" spans="1:14">
      <c r="A1" s="29"/>
      <c r="B1" s="29"/>
      <c r="C1" s="44"/>
      <c r="D1" s="29"/>
      <c r="E1" s="32"/>
      <c r="F1" s="29"/>
      <c r="G1" s="29"/>
      <c r="I1" s="3"/>
      <c r="J1" s="3"/>
      <c r="K1" s="3"/>
      <c r="L1" s="3"/>
      <c r="M1" s="3"/>
      <c r="N1" s="3"/>
    </row>
    <row r="2" spans="1:14" s="39" customFormat="1" ht="27" customHeight="1">
      <c r="A2" s="38"/>
      <c r="B2" s="42"/>
      <c r="C2" s="255" t="str">
        <f>申込シート!C3</f>
        <v>一般社団法人表面技術協会　第134回講演大会(東北大学)　講演申込書</v>
      </c>
      <c r="D2" s="255"/>
      <c r="E2" s="255"/>
      <c r="F2" s="43"/>
      <c r="G2" s="38"/>
      <c r="I2" s="27"/>
      <c r="J2" s="27"/>
      <c r="K2" s="27"/>
      <c r="L2" s="27"/>
      <c r="M2" s="27"/>
      <c r="N2" s="27"/>
    </row>
    <row r="3" spans="1:14" ht="14.25" customHeight="1">
      <c r="A3" s="29"/>
      <c r="B3" s="21"/>
      <c r="C3" s="33"/>
      <c r="D3" s="33"/>
      <c r="E3" s="4"/>
      <c r="F3" s="22"/>
      <c r="G3" s="29"/>
      <c r="I3" s="27"/>
      <c r="J3" s="150" t="str">
        <f>申込シート!N48</f>
        <v>本申込書は以前の大会の申込書です．使用出来ません．</v>
      </c>
      <c r="K3" s="151"/>
      <c r="L3" s="41"/>
      <c r="M3" s="166"/>
      <c r="N3" s="27"/>
    </row>
    <row r="4" spans="1:14">
      <c r="A4" s="29"/>
      <c r="B4" s="21"/>
      <c r="C4" s="256" t="str">
        <f ca="1">申込シート!N57</f>
        <v>エラーチェック欄にエラーが有ります．申込シートに戻り，記載事項を確認・修正して下さい．</v>
      </c>
      <c r="D4" s="257"/>
      <c r="E4" s="258"/>
      <c r="F4" s="22"/>
      <c r="G4" s="29"/>
      <c r="I4" s="27"/>
      <c r="J4" s="27"/>
      <c r="K4" s="27"/>
      <c r="L4" s="27"/>
      <c r="M4" s="27"/>
      <c r="N4" s="27"/>
    </row>
    <row r="5" spans="1:14" ht="14.25" customHeight="1">
      <c r="A5" s="29"/>
      <c r="B5" s="21"/>
      <c r="C5" s="33"/>
      <c r="D5" s="1"/>
      <c r="E5" s="78" t="str">
        <f ca="1">IF(申込シート!Q3="", "", 申込シート!Q3)</f>
        <v/>
      </c>
      <c r="F5" s="22"/>
      <c r="G5" s="29"/>
      <c r="I5" s="27"/>
      <c r="J5" s="121" t="s">
        <v>123</v>
      </c>
      <c r="K5" s="121" t="s">
        <v>148</v>
      </c>
      <c r="L5" s="134" t="s">
        <v>124</v>
      </c>
      <c r="M5" s="167" t="s">
        <v>193</v>
      </c>
      <c r="N5" s="27"/>
    </row>
    <row r="6" spans="1:14" ht="14.25">
      <c r="A6" s="29"/>
      <c r="B6" s="21"/>
      <c r="C6" s="7"/>
      <c r="D6" s="85" t="s">
        <v>13</v>
      </c>
      <c r="E6" s="56" t="str">
        <f ca="1">IF(申込シート!X3="", "", 申込シート!X3)</f>
        <v/>
      </c>
      <c r="F6" s="22"/>
      <c r="G6" s="29"/>
      <c r="I6" s="27"/>
      <c r="J6" s="85" t="s">
        <v>13</v>
      </c>
      <c r="K6" s="7"/>
      <c r="L6" s="135" t="str">
        <f ca="1">IF(申込シート!X3="", "", 申込シート!X3)</f>
        <v/>
      </c>
      <c r="M6" s="135" t="s">
        <v>195</v>
      </c>
      <c r="N6" s="27"/>
    </row>
    <row r="7" spans="1:14" ht="14.25" hidden="1">
      <c r="A7" s="29"/>
      <c r="B7" s="21"/>
      <c r="C7" s="45" t="str">
        <f t="shared" ref="C7:C12" si="0">K7</f>
        <v/>
      </c>
      <c r="D7" s="96" t="s">
        <v>53</v>
      </c>
      <c r="E7" s="9" t="str">
        <f t="shared" ref="E7:E12" si="1">L7</f>
        <v>口頭発表</v>
      </c>
      <c r="F7" s="22"/>
      <c r="G7" s="29"/>
      <c r="I7" s="27"/>
      <c r="J7" s="96" t="s">
        <v>53</v>
      </c>
      <c r="K7" s="144" t="str">
        <f>IF(E7=申込シート!N7, "エラー", "")</f>
        <v/>
      </c>
      <c r="L7" s="136" t="str">
        <f>申込シート!D8</f>
        <v>口頭発表</v>
      </c>
      <c r="M7" s="136"/>
      <c r="N7" s="27"/>
    </row>
    <row r="8" spans="1:14" ht="14.25">
      <c r="A8" s="29"/>
      <c r="B8" s="21"/>
      <c r="C8" s="45" t="str">
        <f t="shared" si="0"/>
        <v>エラー</v>
      </c>
      <c r="D8" s="96" t="s">
        <v>64</v>
      </c>
      <c r="E8" s="9" t="str">
        <f t="shared" si="1"/>
        <v>選んで下さい</v>
      </c>
      <c r="F8" s="22"/>
      <c r="G8" s="29"/>
      <c r="I8" s="27"/>
      <c r="J8" s="96" t="s">
        <v>64</v>
      </c>
      <c r="K8" s="144" t="str">
        <f>IF(E8=申込シート!N9, "エラー", "")</f>
        <v>エラー</v>
      </c>
      <c r="L8" s="136" t="str">
        <f>IF(E7="ポスター発表","***",申込シート!D10)</f>
        <v>選んで下さい</v>
      </c>
      <c r="M8" s="169"/>
      <c r="N8" s="27"/>
    </row>
    <row r="9" spans="1:14" ht="14.25">
      <c r="A9" s="29"/>
      <c r="B9" s="21"/>
      <c r="C9" s="45" t="str">
        <f t="shared" si="0"/>
        <v>エラー</v>
      </c>
      <c r="D9" s="96" t="s">
        <v>65</v>
      </c>
      <c r="E9" s="9" t="str">
        <f t="shared" si="1"/>
        <v>選選ん</v>
      </c>
      <c r="F9" s="22"/>
      <c r="G9" s="29"/>
      <c r="I9" s="27"/>
      <c r="J9" s="96" t="s">
        <v>65</v>
      </c>
      <c r="K9" s="144" t="str">
        <f>IF(LEFT(E9,1)="選","エラー",IF(RIGHT(E9,1)="－","エラー",""))</f>
        <v>エラー</v>
      </c>
      <c r="L9" s="136" t="str">
        <f>IF(E7="ポスター発表","***", CONCATENATE(LEFT(ASC(申込シート!D12),1),LEFT(申込シート!D13,2)))</f>
        <v>選選ん</v>
      </c>
      <c r="M9" s="169"/>
      <c r="N9" s="27"/>
    </row>
    <row r="10" spans="1:14" ht="14.25">
      <c r="A10" s="29"/>
      <c r="B10" s="21"/>
      <c r="C10" s="45" t="str">
        <f t="shared" si="0"/>
        <v>エラー</v>
      </c>
      <c r="D10" s="96" t="s">
        <v>66</v>
      </c>
      <c r="E10" s="9" t="str">
        <f t="shared" si="1"/>
        <v/>
      </c>
      <c r="F10" s="22"/>
      <c r="G10" s="29"/>
      <c r="I10" s="27"/>
      <c r="J10" s="96" t="s">
        <v>66</v>
      </c>
      <c r="K10" s="144" t="str">
        <f>IF(E10="", "エラー", "")</f>
        <v>エラー</v>
      </c>
      <c r="L10" s="136" t="str">
        <f>IF(申込シート!D15=0,"",申込シート!D15)</f>
        <v/>
      </c>
      <c r="M10" s="169"/>
      <c r="N10" s="27"/>
    </row>
    <row r="11" spans="1:14" ht="13.5" customHeight="1">
      <c r="A11" s="29"/>
      <c r="B11" s="21"/>
      <c r="C11" s="45" t="str">
        <f t="shared" si="0"/>
        <v>エラー</v>
      </c>
      <c r="D11" s="97" t="s">
        <v>67</v>
      </c>
      <c r="E11" s="9" t="str">
        <f t="shared" si="1"/>
        <v>*1</v>
      </c>
      <c r="F11" s="22"/>
      <c r="G11" s="29"/>
      <c r="I11" s="27"/>
      <c r="J11" s="131" t="s">
        <v>67</v>
      </c>
      <c r="K11" s="144" t="str">
        <f>IF(M11="", IF(E11="*1", "エラー", ""),"エラー")</f>
        <v>エラー</v>
      </c>
      <c r="L11" s="136" t="str">
        <f>CONCATENATE("*1", 申込シート!D24, IF(申込シート!D25=0, "", CONCATENATE(", *2", 申込シート!D25)), IF(申込シート!D26=0,"", CONCATENATE(", *3", 申込シート!D26)),IF(申込シート!D27=0,"", CONCATENATE(", *4", 申込シート!D27)),IF(申込シート!D28=0,"", CONCATENATE(", *5", 申込シート!D28)))</f>
        <v>*1</v>
      </c>
      <c r="M11" s="169" t="str">
        <f>申込シート!W29</f>
        <v>エラー</v>
      </c>
      <c r="N11" s="27"/>
    </row>
    <row r="12" spans="1:14">
      <c r="A12" s="29"/>
      <c r="B12" s="21"/>
      <c r="C12" s="251" t="str">
        <f t="shared" si="0"/>
        <v>エラー</v>
      </c>
      <c r="D12" s="245" t="s">
        <v>8</v>
      </c>
      <c r="E12" s="253" t="str">
        <f t="shared" si="1"/>
        <v/>
      </c>
      <c r="F12" s="22"/>
      <c r="G12" s="29"/>
      <c r="I12" s="27"/>
      <c r="J12" s="274" t="s">
        <v>8</v>
      </c>
      <c r="K12" s="145" t="str">
        <f>IF(M12="", IF(K13="","","エラー"),"エラー")</f>
        <v>エラー</v>
      </c>
      <c r="L12" s="137" t="str">
        <f>CONCATENATE(申込シート!N31, 申込シート!N32, 申込シート!N33, 申込シート!N34, 申込シート!N35, 申込シート!N36, 申込シート!N37, 申込シート!N38, 申込シート!N39, 申込シート!N40, 申込シート!N41, 申込シート!N42, 申込シート!N43, 申込シート!N44, 申込シート!N45)</f>
        <v/>
      </c>
      <c r="M12" s="170" t="str">
        <f>申込シート!R46</f>
        <v>エラー</v>
      </c>
      <c r="N12" s="27"/>
    </row>
    <row r="13" spans="1:14">
      <c r="A13" s="29"/>
      <c r="B13" s="21"/>
      <c r="C13" s="252"/>
      <c r="D13" s="246"/>
      <c r="E13" s="254"/>
      <c r="F13" s="22"/>
      <c r="G13" s="29"/>
      <c r="I13" s="27"/>
      <c r="J13" s="246"/>
      <c r="K13" s="171" t="str">
        <f>IF(E12="","エラー",IF(CONCATENATE(申込シート!O31,申込シート!O32,申込シート!O33,申込シート!O34,申込シート!O35,申込シート!O36,申込シート!O37,申込シート!O38,申込シート!O39,申込シート!O40,申込シート!O41,申込シート!O42,申込シート!O43,申込シート!O44,申込シート!O45)="○","","エラー"))</f>
        <v>エラー</v>
      </c>
      <c r="L13" s="138" t="s">
        <v>126</v>
      </c>
      <c r="M13" s="168"/>
      <c r="N13" s="27"/>
    </row>
    <row r="14" spans="1:14" ht="14.25">
      <c r="A14" s="29"/>
      <c r="B14" s="21"/>
      <c r="C14" s="45" t="str">
        <f>K14</f>
        <v>エラー</v>
      </c>
      <c r="D14" s="96" t="s">
        <v>68</v>
      </c>
      <c r="E14" s="9" t="str">
        <f>L14</f>
        <v/>
      </c>
      <c r="F14" s="22"/>
      <c r="G14" s="29"/>
      <c r="I14" s="27"/>
      <c r="J14" s="96" t="s">
        <v>68</v>
      </c>
      <c r="K14" s="146" t="str">
        <f>IF(E14="", "エラー", "")</f>
        <v>エラー</v>
      </c>
      <c r="L14" s="139" t="str">
        <f>CONCATENATE(申込シート!D48, IF(申込シート!D49=0,"",CONCATENATE(", ", 申込シート!D49)), IF(申込シート!D50=0,"",CONCATENATE(", ", 申込シート!D50)), IF(申込シート!D51=0,"",CONCATENATE(", ", 申込シート!D51)), IF(申込シート!D52=0,"",CONCATENATE(", ", 申込シート!D52)))</f>
        <v/>
      </c>
      <c r="M14" s="169"/>
      <c r="N14" s="27"/>
    </row>
    <row r="15" spans="1:14" ht="6" customHeight="1">
      <c r="A15" s="29"/>
      <c r="B15" s="21"/>
      <c r="C15" s="46"/>
      <c r="D15" s="86"/>
      <c r="E15" s="4"/>
      <c r="F15" s="22"/>
      <c r="G15" s="29"/>
      <c r="I15" s="27"/>
      <c r="J15" s="129"/>
      <c r="K15" s="130"/>
      <c r="L15" s="140"/>
      <c r="M15" s="140"/>
      <c r="N15" s="27"/>
    </row>
    <row r="16" spans="1:14" ht="14.25">
      <c r="A16" s="29"/>
      <c r="B16" s="21"/>
      <c r="C16" s="47"/>
      <c r="D16" s="85" t="s">
        <v>0</v>
      </c>
      <c r="E16" s="8"/>
      <c r="F16" s="22"/>
      <c r="G16" s="29"/>
      <c r="I16" s="27"/>
      <c r="J16" s="85" t="s">
        <v>0</v>
      </c>
      <c r="K16" s="7"/>
      <c r="L16" s="141"/>
      <c r="M16" s="140"/>
      <c r="N16" s="27"/>
    </row>
    <row r="17" spans="1:14">
      <c r="A17" s="29"/>
      <c r="B17" s="21"/>
      <c r="C17" s="251" t="str">
        <f>K17</f>
        <v>エラー</v>
      </c>
      <c r="D17" s="245" t="s">
        <v>69</v>
      </c>
      <c r="E17" s="253" t="str">
        <f>L17</f>
        <v/>
      </c>
      <c r="F17" s="22"/>
      <c r="G17" s="29"/>
      <c r="I17" s="27"/>
      <c r="J17" s="245" t="s">
        <v>69</v>
      </c>
      <c r="K17" s="145" t="str">
        <f>IF(E17="", "エラー", "")</f>
        <v>エラー</v>
      </c>
      <c r="L17" s="142" t="str">
        <f>IF(申込シート!D56=0,"",申込シート!D56)</f>
        <v/>
      </c>
      <c r="M17" s="140"/>
      <c r="N17" s="27"/>
    </row>
    <row r="18" spans="1:14">
      <c r="A18" s="29"/>
      <c r="B18" s="21"/>
      <c r="C18" s="252"/>
      <c r="D18" s="246"/>
      <c r="E18" s="254"/>
      <c r="F18" s="22"/>
      <c r="G18" s="29"/>
      <c r="I18" s="27"/>
      <c r="J18" s="246"/>
      <c r="K18" s="133" t="s">
        <v>126</v>
      </c>
      <c r="L18" s="143" t="s">
        <v>126</v>
      </c>
      <c r="M18" s="162"/>
      <c r="N18" s="27"/>
    </row>
    <row r="19" spans="1:14">
      <c r="A19" s="29"/>
      <c r="B19" s="21"/>
      <c r="C19" s="251" t="str">
        <f>K19</f>
        <v>エラー</v>
      </c>
      <c r="D19" s="245" t="s">
        <v>70</v>
      </c>
      <c r="E19" s="253" t="str">
        <f>L19</f>
        <v/>
      </c>
      <c r="F19" s="22"/>
      <c r="G19" s="29"/>
      <c r="I19" s="27"/>
      <c r="J19" s="245" t="s">
        <v>70</v>
      </c>
      <c r="K19" s="145" t="str">
        <f>IF(E19="", "エラー", "")</f>
        <v>エラー</v>
      </c>
      <c r="L19" s="142" t="str">
        <f>IF(申込シート!D59=0,"",申込シート!D59)</f>
        <v/>
      </c>
      <c r="M19" s="140"/>
      <c r="N19" s="27"/>
    </row>
    <row r="20" spans="1:14">
      <c r="A20" s="29"/>
      <c r="B20" s="21"/>
      <c r="C20" s="252"/>
      <c r="D20" s="246"/>
      <c r="E20" s="254"/>
      <c r="F20" s="22"/>
      <c r="G20" s="29"/>
      <c r="I20" s="27"/>
      <c r="J20" s="246"/>
      <c r="K20" s="133" t="s">
        <v>126</v>
      </c>
      <c r="L20" s="143" t="s">
        <v>126</v>
      </c>
      <c r="M20" s="162"/>
      <c r="N20" s="27"/>
    </row>
    <row r="21" spans="1:14">
      <c r="A21" s="29"/>
      <c r="B21" s="21"/>
      <c r="C21" s="251" t="str">
        <f>K21</f>
        <v>エラー</v>
      </c>
      <c r="D21" s="245" t="s">
        <v>71</v>
      </c>
      <c r="E21" s="253" t="str">
        <f>L21</f>
        <v/>
      </c>
      <c r="F21" s="22"/>
      <c r="G21" s="29"/>
      <c r="I21" s="27"/>
      <c r="J21" s="245" t="s">
        <v>71</v>
      </c>
      <c r="K21" s="145" t="str">
        <f>IF(E21="", "エラー", "")</f>
        <v>エラー</v>
      </c>
      <c r="L21" s="142" t="str">
        <f>IF(申込シート!D62=0,"",申込シート!D62)</f>
        <v/>
      </c>
      <c r="M21" s="140"/>
      <c r="N21" s="27"/>
    </row>
    <row r="22" spans="1:14">
      <c r="A22" s="29"/>
      <c r="B22" s="21"/>
      <c r="C22" s="252"/>
      <c r="D22" s="246"/>
      <c r="E22" s="254"/>
      <c r="F22" s="22"/>
      <c r="G22" s="29"/>
      <c r="I22" s="27"/>
      <c r="J22" s="246"/>
      <c r="K22" s="133" t="s">
        <v>126</v>
      </c>
      <c r="L22" s="143" t="s">
        <v>126</v>
      </c>
      <c r="M22" s="162"/>
      <c r="N22" s="27"/>
    </row>
    <row r="23" spans="1:14" ht="6" customHeight="1">
      <c r="A23" s="29"/>
      <c r="B23" s="21"/>
      <c r="C23" s="46"/>
      <c r="D23" s="1"/>
      <c r="E23" s="4"/>
      <c r="F23" s="22"/>
      <c r="G23" s="29"/>
      <c r="I23" s="27"/>
      <c r="J23" s="30"/>
      <c r="K23" s="130"/>
      <c r="L23" s="140"/>
      <c r="M23" s="140"/>
      <c r="N23" s="27"/>
    </row>
    <row r="24" spans="1:14" ht="14.25">
      <c r="A24" s="29"/>
      <c r="B24" s="21"/>
      <c r="C24" s="47"/>
      <c r="D24" s="85" t="s">
        <v>12</v>
      </c>
      <c r="E24" s="8"/>
      <c r="F24" s="22"/>
      <c r="G24" s="29"/>
      <c r="I24" s="27"/>
      <c r="J24" s="85" t="s">
        <v>12</v>
      </c>
      <c r="K24" s="7"/>
      <c r="L24" s="135"/>
      <c r="M24" s="140"/>
      <c r="N24" s="27"/>
    </row>
    <row r="25" spans="1:14" ht="14.25">
      <c r="A25" s="29"/>
      <c r="B25" s="21"/>
      <c r="C25" s="45" t="str">
        <f>K25</f>
        <v>エラー</v>
      </c>
      <c r="D25" s="95" t="s">
        <v>51</v>
      </c>
      <c r="E25" s="9" t="str">
        <f>IF(E7="ポスター発表","***",CONCATENATE("液晶プロジェクタ  使用OS名：",申込シート!D66))</f>
        <v>液晶プロジェクタ  使用OS名：OSを選んで下さい</v>
      </c>
      <c r="F25" s="22"/>
      <c r="G25" s="29"/>
      <c r="I25" s="27"/>
      <c r="J25" s="95" t="s">
        <v>51</v>
      </c>
      <c r="K25" s="144" t="str">
        <f>IF(RIGHT(E25,1)="い","エラー","")</f>
        <v>エラー</v>
      </c>
      <c r="L25" s="136" t="str">
        <f>IF(E7="ポスター発表","***",CONCATENATE("液晶プロジェクタ  使用OS名：",申込シート!D66))</f>
        <v>液晶プロジェクタ  使用OS名：OSを選んで下さい</v>
      </c>
      <c r="M25" s="140"/>
      <c r="N25" s="27"/>
    </row>
    <row r="26" spans="1:14" ht="6" customHeight="1">
      <c r="A26" s="29"/>
      <c r="B26" s="21"/>
      <c r="C26" s="46"/>
      <c r="D26" s="2"/>
      <c r="E26" s="4"/>
      <c r="F26" s="22"/>
      <c r="G26" s="29"/>
      <c r="I26" s="27"/>
      <c r="J26" s="128"/>
      <c r="K26" s="130"/>
      <c r="L26" s="140"/>
      <c r="M26" s="140"/>
      <c r="N26" s="27"/>
    </row>
    <row r="27" spans="1:14" ht="14.25">
      <c r="A27" s="29"/>
      <c r="B27" s="21"/>
      <c r="C27" s="47"/>
      <c r="D27" s="85" t="s">
        <v>25</v>
      </c>
      <c r="E27" s="8"/>
      <c r="F27" s="22"/>
      <c r="G27" s="29"/>
      <c r="I27" s="27"/>
      <c r="J27" s="85" t="s">
        <v>25</v>
      </c>
      <c r="K27" s="7"/>
      <c r="L27" s="135"/>
      <c r="M27" s="140"/>
      <c r="N27" s="27"/>
    </row>
    <row r="28" spans="1:14" ht="14.25">
      <c r="A28" s="29"/>
      <c r="B28" s="21"/>
      <c r="C28" s="45" t="str">
        <f>K28</f>
        <v>エラー</v>
      </c>
      <c r="D28" s="96" t="s">
        <v>224</v>
      </c>
      <c r="E28" s="9" t="str">
        <f>L28</f>
        <v/>
      </c>
      <c r="F28" s="22"/>
      <c r="G28" s="29"/>
      <c r="I28" s="27"/>
      <c r="J28" s="96" t="s">
        <v>72</v>
      </c>
      <c r="K28" s="144" t="str">
        <f>IF(E28="", "エラー", "")</f>
        <v>エラー</v>
      </c>
      <c r="L28" s="136" t="str">
        <f>IF(申込シート!D70=0,"",申込シート!D70)</f>
        <v/>
      </c>
      <c r="M28" s="140"/>
      <c r="N28" s="27"/>
    </row>
    <row r="29" spans="1:14" ht="14.25">
      <c r="A29" s="29"/>
      <c r="B29" s="21"/>
      <c r="C29" s="45" t="str">
        <f t="shared" ref="C29:C35" si="2">K29</f>
        <v>エラー</v>
      </c>
      <c r="D29" s="96" t="s">
        <v>73</v>
      </c>
      <c r="E29" s="9" t="str">
        <f t="shared" ref="E29:E35" si="3">L29</f>
        <v/>
      </c>
      <c r="F29" s="22"/>
      <c r="G29" s="29"/>
      <c r="I29" s="27"/>
      <c r="J29" s="96" t="s">
        <v>73</v>
      </c>
      <c r="K29" s="144" t="str">
        <f>IF(E29="", "エラー", "")</f>
        <v>エラー</v>
      </c>
      <c r="L29" s="136" t="str">
        <f>IF(申込シート!D71=0,"",申込シート!D71)</f>
        <v/>
      </c>
      <c r="M29" s="140"/>
      <c r="N29" s="27"/>
    </row>
    <row r="30" spans="1:14" ht="14.25">
      <c r="A30" s="29"/>
      <c r="B30" s="21"/>
      <c r="C30" s="45" t="str">
        <f t="shared" si="2"/>
        <v>エラー</v>
      </c>
      <c r="D30" s="96" t="s">
        <v>60</v>
      </c>
      <c r="E30" s="9" t="str">
        <f t="shared" si="3"/>
        <v/>
      </c>
      <c r="F30" s="22"/>
      <c r="G30" s="29"/>
      <c r="I30" s="27"/>
      <c r="J30" s="96" t="s">
        <v>60</v>
      </c>
      <c r="K30" s="144" t="str">
        <f t="shared" ref="K30:K35" si="4">IF(E30="", "エラー", "")</f>
        <v>エラー</v>
      </c>
      <c r="L30" s="136" t="str">
        <f>IF(申込シート!D74=0,"",申込シート!D74)</f>
        <v/>
      </c>
      <c r="M30" s="140"/>
      <c r="N30" s="27"/>
    </row>
    <row r="31" spans="1:14" ht="14.25">
      <c r="A31" s="29"/>
      <c r="B31" s="21"/>
      <c r="C31" s="45" t="str">
        <f t="shared" si="2"/>
        <v>エラー</v>
      </c>
      <c r="D31" s="96" t="s">
        <v>225</v>
      </c>
      <c r="E31" s="9" t="str">
        <f t="shared" si="3"/>
        <v/>
      </c>
      <c r="F31" s="22"/>
      <c r="G31" s="29"/>
      <c r="I31" s="27"/>
      <c r="J31" s="96" t="s">
        <v>61</v>
      </c>
      <c r="K31" s="144" t="str">
        <f t="shared" si="4"/>
        <v>エラー</v>
      </c>
      <c r="L31" s="136" t="str">
        <f>IF(申込シート!D75=0,"",申込シート!D75)</f>
        <v/>
      </c>
      <c r="M31" s="140"/>
      <c r="N31" s="27"/>
    </row>
    <row r="32" spans="1:14" ht="14.25">
      <c r="A32" s="29"/>
      <c r="B32" s="21"/>
      <c r="C32" s="45" t="str">
        <f t="shared" si="2"/>
        <v>エラー</v>
      </c>
      <c r="D32" s="96" t="s">
        <v>222</v>
      </c>
      <c r="E32" s="9" t="str">
        <f t="shared" si="3"/>
        <v/>
      </c>
      <c r="F32" s="22"/>
      <c r="G32" s="29"/>
      <c r="I32" s="27"/>
      <c r="J32" s="96" t="s">
        <v>74</v>
      </c>
      <c r="K32" s="144" t="str">
        <f t="shared" si="4"/>
        <v>エラー</v>
      </c>
      <c r="L32" s="136" t="str">
        <f>IF(申込シート!D76=0,"",申込シート!D76)</f>
        <v/>
      </c>
      <c r="M32" s="140"/>
      <c r="N32" s="27"/>
    </row>
    <row r="33" spans="1:14" ht="14.25">
      <c r="A33" s="29"/>
      <c r="B33" s="21"/>
      <c r="C33" s="45" t="str">
        <f t="shared" si="2"/>
        <v>エラー</v>
      </c>
      <c r="D33" s="96" t="s">
        <v>223</v>
      </c>
      <c r="E33" s="9" t="str">
        <f t="shared" si="3"/>
        <v/>
      </c>
      <c r="F33" s="22"/>
      <c r="G33" s="29"/>
      <c r="I33" s="27"/>
      <c r="J33" s="96" t="s">
        <v>75</v>
      </c>
      <c r="K33" s="144" t="str">
        <f t="shared" si="4"/>
        <v>エラー</v>
      </c>
      <c r="L33" s="136" t="str">
        <f>IF(申込シート!D77=0,"",申込シート!D77)</f>
        <v/>
      </c>
      <c r="M33" s="140"/>
      <c r="N33" s="27"/>
    </row>
    <row r="34" spans="1:14" ht="14.25">
      <c r="A34" s="29"/>
      <c r="B34" s="21"/>
      <c r="C34" s="45" t="str">
        <f t="shared" si="2"/>
        <v>エラー</v>
      </c>
      <c r="D34" s="96" t="s">
        <v>75</v>
      </c>
      <c r="E34" s="9" t="str">
        <f t="shared" si="3"/>
        <v/>
      </c>
      <c r="F34" s="22"/>
      <c r="G34" s="29"/>
      <c r="I34" s="27"/>
      <c r="J34" s="96" t="s">
        <v>76</v>
      </c>
      <c r="K34" s="144" t="str">
        <f t="shared" si="4"/>
        <v>エラー</v>
      </c>
      <c r="L34" s="136" t="str">
        <f>IF(申込シート!D78=0,"",申込シート!D78)</f>
        <v/>
      </c>
      <c r="M34" s="140"/>
      <c r="N34" s="27"/>
    </row>
    <row r="35" spans="1:14" ht="14.25">
      <c r="A35" s="29"/>
      <c r="B35" s="21"/>
      <c r="C35" s="45" t="str">
        <f t="shared" si="2"/>
        <v>エラー</v>
      </c>
      <c r="D35" s="96" t="s">
        <v>77</v>
      </c>
      <c r="E35" s="9" t="str">
        <f t="shared" si="3"/>
        <v/>
      </c>
      <c r="F35" s="22"/>
      <c r="G35" s="29"/>
      <c r="I35" s="27"/>
      <c r="J35" s="96" t="s">
        <v>77</v>
      </c>
      <c r="K35" s="144" t="str">
        <f t="shared" si="4"/>
        <v>エラー</v>
      </c>
      <c r="L35" s="136" t="str">
        <f>IF(申込シート!D79=0,"",申込シート!D79)</f>
        <v/>
      </c>
      <c r="M35" s="140"/>
      <c r="N35" s="27"/>
    </row>
    <row r="36" spans="1:14" ht="6" customHeight="1">
      <c r="A36" s="29"/>
      <c r="B36" s="21"/>
      <c r="C36" s="46"/>
      <c r="D36" s="1"/>
      <c r="E36" s="4"/>
      <c r="F36" s="22"/>
      <c r="G36" s="29"/>
      <c r="I36" s="27"/>
      <c r="J36" s="30"/>
      <c r="K36" s="130"/>
      <c r="L36" s="140"/>
      <c r="M36" s="140"/>
      <c r="N36" s="27"/>
    </row>
    <row r="37" spans="1:14">
      <c r="A37" s="29"/>
      <c r="B37" s="21"/>
      <c r="C37" s="47"/>
      <c r="D37" s="5" t="str">
        <f>J37</f>
        <v>第18回優秀講演賞・第5回学生優秀講演賞</v>
      </c>
      <c r="E37" s="8"/>
      <c r="F37" s="22"/>
      <c r="G37" s="29"/>
      <c r="I37" s="27"/>
      <c r="J37" s="5" t="str">
        <f>申込シート!C81</f>
        <v>第18回優秀講演賞・第5回学生優秀講演賞</v>
      </c>
      <c r="K37" s="7"/>
      <c r="L37" s="135"/>
      <c r="M37" s="140"/>
      <c r="N37" s="27"/>
    </row>
    <row r="38" spans="1:14">
      <c r="A38" s="29"/>
      <c r="B38" s="21"/>
      <c r="C38" s="45" t="str">
        <f>K38</f>
        <v/>
      </c>
      <c r="D38" s="99" t="s">
        <v>14</v>
      </c>
      <c r="E38" s="9" t="str">
        <f>L38</f>
        <v>応募しない</v>
      </c>
      <c r="F38" s="22"/>
      <c r="G38" s="29"/>
      <c r="I38" s="27"/>
      <c r="J38" s="99" t="s">
        <v>14</v>
      </c>
      <c r="K38" s="144" t="str">
        <f>IF(L45="春", IF(E38="応募する",IF(E7="ポスター発表","","エラー"),""), "")</f>
        <v/>
      </c>
      <c r="L38" s="136" t="str">
        <f>申込シート!D82</f>
        <v>応募しない</v>
      </c>
      <c r="M38" s="140"/>
      <c r="N38" s="27"/>
    </row>
    <row r="39" spans="1:14">
      <c r="A39" s="29"/>
      <c r="B39" s="21"/>
      <c r="C39" s="45" t="str">
        <f>K39</f>
        <v/>
      </c>
      <c r="D39" s="99" t="s">
        <v>89</v>
      </c>
      <c r="E39" s="61" t="str">
        <f>L39</f>
        <v/>
      </c>
      <c r="F39" s="22"/>
      <c r="G39" s="29"/>
      <c r="I39" s="27"/>
      <c r="J39" s="99" t="s">
        <v>89</v>
      </c>
      <c r="K39" s="144" t="str">
        <f>IF(E38="応募する",IF(E39="","エラー",""),"")</f>
        <v/>
      </c>
      <c r="L39" s="136" t="str">
        <f>IF(申込シート!D83=0,"",申込シート!D83)</f>
        <v/>
      </c>
      <c r="M39" s="140"/>
      <c r="N39" s="27"/>
    </row>
    <row r="40" spans="1:14">
      <c r="A40" s="29"/>
      <c r="B40" s="21"/>
      <c r="C40" s="45" t="str">
        <f>K40</f>
        <v/>
      </c>
      <c r="D40" s="99" t="s">
        <v>80</v>
      </c>
      <c r="E40" s="158" t="str">
        <f>L40</f>
        <v/>
      </c>
      <c r="F40" s="22"/>
      <c r="G40" s="29"/>
      <c r="I40" s="27"/>
      <c r="J40" s="99" t="s">
        <v>80</v>
      </c>
      <c r="K40" s="144" t="str">
        <f>IF(E38="応募する",IF(E40="","エラー",""),"")</f>
        <v/>
      </c>
      <c r="L40" s="159" t="str">
        <f>IF(申込シート!D84=0,"",申込シート!D84)</f>
        <v/>
      </c>
      <c r="M40" s="163"/>
      <c r="N40" s="27"/>
    </row>
    <row r="41" spans="1:14" ht="6" customHeight="1">
      <c r="A41" s="29"/>
      <c r="B41" s="21"/>
      <c r="C41" s="48"/>
      <c r="D41" s="24"/>
      <c r="E41" s="26"/>
      <c r="F41" s="22"/>
      <c r="G41" s="29"/>
      <c r="I41" s="27"/>
      <c r="J41" s="27"/>
      <c r="K41" s="27"/>
      <c r="L41" s="140"/>
      <c r="M41" s="140"/>
      <c r="N41" s="27"/>
    </row>
    <row r="42" spans="1:14">
      <c r="A42" s="29"/>
      <c r="B42" s="21"/>
      <c r="C42" s="49"/>
      <c r="D42" s="40" t="s">
        <v>22</v>
      </c>
      <c r="E42" s="41"/>
      <c r="F42" s="22"/>
      <c r="G42" s="29"/>
      <c r="I42" s="27"/>
      <c r="J42" s="7" t="s">
        <v>125</v>
      </c>
      <c r="K42" s="5"/>
      <c r="L42" s="135"/>
      <c r="M42" s="140"/>
      <c r="N42" s="27"/>
    </row>
    <row r="43" spans="1:14">
      <c r="A43" s="29"/>
      <c r="B43" s="21"/>
      <c r="C43" s="50"/>
      <c r="D43" s="247" t="str">
        <f>L43</f>
        <v/>
      </c>
      <c r="E43" s="248"/>
      <c r="F43" s="22"/>
      <c r="G43" s="29"/>
      <c r="I43" s="27"/>
      <c r="J43" s="132" t="s">
        <v>126</v>
      </c>
      <c r="K43" s="132" t="s">
        <v>126</v>
      </c>
      <c r="L43" s="136" t="str">
        <f>IF(申込シート!D87=0,"",申込シート!D87)</f>
        <v/>
      </c>
      <c r="M43" s="140"/>
      <c r="N43" s="27"/>
    </row>
    <row r="44" spans="1:14">
      <c r="A44" s="29"/>
      <c r="B44" s="21"/>
      <c r="C44" s="51"/>
      <c r="D44" s="249"/>
      <c r="E44" s="250"/>
      <c r="F44" s="22"/>
      <c r="G44" s="29"/>
      <c r="I44" s="27"/>
      <c r="J44" s="27"/>
      <c r="K44" s="27"/>
      <c r="L44" s="27"/>
      <c r="M44" s="27"/>
      <c r="N44" s="27"/>
    </row>
    <row r="45" spans="1:14" ht="14.25" customHeight="1">
      <c r="A45" s="29"/>
      <c r="B45" s="21"/>
      <c r="C45" s="33"/>
      <c r="D45" s="1"/>
      <c r="E45" s="4"/>
      <c r="F45" s="22"/>
      <c r="G45" s="29"/>
      <c r="I45" s="27"/>
      <c r="J45" s="5" t="s">
        <v>192</v>
      </c>
      <c r="K45" s="132" t="s">
        <v>149</v>
      </c>
      <c r="L45" s="144" t="str">
        <f>申込シート!N64</f>
        <v>秋</v>
      </c>
      <c r="M45" s="164"/>
      <c r="N45" s="27"/>
    </row>
    <row r="46" spans="1:14" ht="14.25" customHeight="1">
      <c r="A46" s="29"/>
      <c r="B46" s="21"/>
      <c r="C46" s="268" t="s">
        <v>81</v>
      </c>
      <c r="D46" s="269"/>
      <c r="E46" s="270"/>
      <c r="F46" s="22"/>
      <c r="G46" s="29"/>
      <c r="I46" s="27"/>
      <c r="J46" s="5" t="s">
        <v>127</v>
      </c>
      <c r="K46" s="132" t="s">
        <v>149</v>
      </c>
      <c r="L46" s="126" t="str">
        <f ca="1">IF(申込シート!T3="", "", 申込シート!T3)</f>
        <v/>
      </c>
      <c r="M46" s="27"/>
      <c r="N46" s="27"/>
    </row>
    <row r="47" spans="1:14" ht="14.25" customHeight="1">
      <c r="A47" s="29"/>
      <c r="B47" s="21"/>
      <c r="C47" s="265" t="s">
        <v>78</v>
      </c>
      <c r="D47" s="266"/>
      <c r="E47" s="267"/>
      <c r="F47" s="22"/>
      <c r="G47" s="29"/>
      <c r="I47" s="27"/>
      <c r="J47" s="27"/>
      <c r="K47" s="130"/>
      <c r="L47" s="27"/>
      <c r="M47" s="27"/>
      <c r="N47" s="27"/>
    </row>
    <row r="48" spans="1:14" ht="14.25" customHeight="1">
      <c r="A48" s="29"/>
      <c r="B48" s="21"/>
      <c r="C48" s="265" t="str">
        <f ca="1">CONCATENATE("現在のファイル名は，「",申込シート!T5,"」です．メール１通に付き１件の申込として下さい．")</f>
        <v>現在のファイル名は，「SFJ2016A.xlsx」です．メール１通に付き１件の申込として下さい．</v>
      </c>
      <c r="D48" s="266"/>
      <c r="E48" s="267"/>
      <c r="F48" s="22"/>
      <c r="G48" s="29"/>
      <c r="I48" s="27"/>
      <c r="J48" s="5" t="s">
        <v>148</v>
      </c>
      <c r="K48" s="132" t="s">
        <v>149</v>
      </c>
      <c r="L48" s="152" t="str">
        <f>IF(CONCATENATE(C7,C8,C9,C10,C11,C12,C14,C17,C19,C21,C25,C28,C29,C30,C31,C32,C33,C34,C35,C38,C39,C40)="","OK","エラー有")</f>
        <v>エラー有</v>
      </c>
      <c r="M48" s="165"/>
      <c r="N48" s="27"/>
    </row>
    <row r="49" spans="1:14" ht="16.5" customHeight="1">
      <c r="A49" s="29"/>
      <c r="B49" s="21"/>
      <c r="C49" s="262" t="str">
        <f>申込シート!N58</f>
        <v>meeting@sfj.or.jp</v>
      </c>
      <c r="D49" s="263"/>
      <c r="E49" s="264"/>
      <c r="F49" s="22"/>
      <c r="G49" s="29"/>
      <c r="I49" s="27"/>
      <c r="J49" s="27"/>
      <c r="K49" s="27"/>
      <c r="L49" s="27"/>
      <c r="M49" s="27"/>
      <c r="N49" s="27"/>
    </row>
    <row r="50" spans="1:14" ht="18" customHeight="1">
      <c r="A50" s="29"/>
      <c r="B50" s="21"/>
      <c r="C50" s="271" t="str">
        <f ca="1">申込シート!N59</f>
        <v xml:space="preserve">  (上記アドレスをクリックすると自動的に送信メールが立ち上がります)</v>
      </c>
      <c r="D50" s="272"/>
      <c r="E50" s="273"/>
      <c r="F50" s="22"/>
      <c r="G50" s="29"/>
      <c r="I50" s="27"/>
      <c r="J50" s="27"/>
      <c r="K50" s="27"/>
      <c r="L50" s="27"/>
      <c r="M50" s="27"/>
      <c r="N50" s="27"/>
    </row>
    <row r="51" spans="1:14" ht="14.25" customHeight="1">
      <c r="A51" s="29"/>
      <c r="B51" s="21"/>
      <c r="C51" s="259" t="str">
        <f ca="1">申込シート!N60</f>
        <v>なお，受取確認は，受信したメール（件名：講演申込，添付ファイル付）に対し，自動的に送信されます．</v>
      </c>
      <c r="D51" s="260"/>
      <c r="E51" s="261"/>
      <c r="F51" s="22"/>
      <c r="G51" s="29"/>
      <c r="I51" s="27"/>
      <c r="J51" s="27"/>
      <c r="K51" s="27"/>
      <c r="L51" s="27"/>
      <c r="M51" s="27"/>
      <c r="N51" s="27"/>
    </row>
    <row r="52" spans="1:14">
      <c r="A52" s="29"/>
      <c r="B52" s="23"/>
      <c r="C52" s="52"/>
      <c r="D52" s="24"/>
      <c r="E52" s="26"/>
      <c r="F52" s="25"/>
      <c r="G52" s="29"/>
      <c r="I52" s="27"/>
      <c r="J52" s="27"/>
      <c r="K52" s="27"/>
      <c r="L52" s="27"/>
      <c r="M52" s="27"/>
      <c r="N52" s="27"/>
    </row>
    <row r="53" spans="1:14">
      <c r="A53" s="29"/>
      <c r="B53" s="29"/>
      <c r="C53" s="44"/>
      <c r="D53" s="29"/>
      <c r="E53" s="32"/>
      <c r="F53" s="79" t="str">
        <f ca="1">L46</f>
        <v/>
      </c>
      <c r="G53" s="29"/>
      <c r="I53" s="27"/>
      <c r="J53" s="27"/>
      <c r="K53" s="27"/>
      <c r="L53" s="27"/>
      <c r="M53" s="27"/>
      <c r="N53" s="27"/>
    </row>
  </sheetData>
  <sheetProtection sheet="1" objects="1" scenarios="1"/>
  <mergeCells count="25">
    <mergeCell ref="J21:J22"/>
    <mergeCell ref="C2:E2"/>
    <mergeCell ref="C4:E4"/>
    <mergeCell ref="C51:E51"/>
    <mergeCell ref="C49:E49"/>
    <mergeCell ref="C47:E47"/>
    <mergeCell ref="C46:E46"/>
    <mergeCell ref="C50:E50"/>
    <mergeCell ref="C48:E48"/>
    <mergeCell ref="E21:E22"/>
    <mergeCell ref="C12:C13"/>
    <mergeCell ref="D12:D13"/>
    <mergeCell ref="E12:E13"/>
    <mergeCell ref="J12:J13"/>
    <mergeCell ref="J17:J18"/>
    <mergeCell ref="J19:J20"/>
    <mergeCell ref="D17:D18"/>
    <mergeCell ref="D43:E44"/>
    <mergeCell ref="C21:C22"/>
    <mergeCell ref="C19:C20"/>
    <mergeCell ref="C17:C18"/>
    <mergeCell ref="E17:E18"/>
    <mergeCell ref="E19:E20"/>
    <mergeCell ref="D19:D20"/>
    <mergeCell ref="D21:D22"/>
  </mergeCells>
  <phoneticPr fontId="2"/>
  <conditionalFormatting sqref="C50:E50">
    <cfRule type="cellIs" dxfId="2" priority="1" stopIfTrue="1" operator="equal">
      <formula>$J$3</formula>
    </cfRule>
  </conditionalFormatting>
  <conditionalFormatting sqref="C4:E4">
    <cfRule type="cellIs" dxfId="1" priority="2" stopIfTrue="1" operator="equal">
      <formula>$J$3</formula>
    </cfRule>
    <cfRule type="expression" dxfId="0" priority="3" stopIfTrue="1">
      <formula>($L$48="エラー有")</formula>
    </cfRule>
  </conditionalFormatting>
  <hyperlinks>
    <hyperlink ref="C49" r:id="rId1" display="sfj@ce.mbn.or.jp"/>
    <hyperlink ref="C49:E49" r:id="rId2" display="mailto:meeting@sfj.or.jp"/>
  </hyperlinks>
  <printOptions horizontalCentered="1"/>
  <pageMargins left="0.59055118110236227" right="0.59055118110236227" top="0.59055118110236227" bottom="0.59055118110236227" header="0.51181102362204722" footer="0.51181102362204722"/>
  <pageSetup paperSize="9" scale="80" orientation="landscape" horizontalDpi="525" verticalDpi="525"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申込シート</vt:lpstr>
      <vt:lpstr>確認シート</vt:lpstr>
      <vt:lpstr>確認シート!Print_Area</vt:lpstr>
      <vt:lpstr>申込シート!Print_Area</vt:lpstr>
    </vt:vector>
  </TitlesOfParts>
  <Company>一般社団法人表面技術協会</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(一社)表面技術協会講演申込書</dc:title>
  <dc:subject>第134回講演大会</dc:subject>
  <dc:creator>学術委員会</dc:creator>
  <dc:description>(一社)表面技術協会　第134回講演大会（東北大学）の電子申込書です．講演申込締切は平成28年6月3日（金）です．</dc:description>
  <cp:lastModifiedBy>表面技術協会５</cp:lastModifiedBy>
  <cp:revision>1</cp:revision>
  <cp:lastPrinted>2014-04-28T05:16:02Z</cp:lastPrinted>
  <dcterms:created xsi:type="dcterms:W3CDTF">2007-06-29T01:06:34Z</dcterms:created>
  <dcterms:modified xsi:type="dcterms:W3CDTF">2016-06-06T00:00:56Z</dcterms:modified>
  <cp:category>電子申込</cp:category>
  <cp:contentStatus/>
</cp:coreProperties>
</file>