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D:\LATITUDE_PC\Web\meeting\138\document\"/>
    </mc:Choice>
  </mc:AlternateContent>
  <xr:revisionPtr revIDLastSave="0" documentId="13_ncr:1_{69DAA509-6907-44CB-922A-A77A54C62AFE}" xr6:coauthVersionLast="31" xr6:coauthVersionMax="31" xr10:uidLastSave="{00000000-0000-0000-0000-000000000000}"/>
  <bookViews>
    <workbookView xWindow="-15" yWindow="-15" windowWidth="15480" windowHeight="627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79017"/>
</workbook>
</file>

<file path=xl/calcChain.xml><?xml version="1.0" encoding="utf-8"?>
<calcChain xmlns="http://schemas.openxmlformats.org/spreadsheetml/2006/main">
  <c r="N5" i="1" l="1"/>
  <c r="N49" i="1"/>
  <c r="Q45" i="1" l="1"/>
  <c r="P45" i="1"/>
  <c r="O45" i="1"/>
  <c r="N45" i="1"/>
  <c r="M45" i="1"/>
  <c r="Q44" i="1"/>
  <c r="P44" i="1"/>
  <c r="O44" i="1"/>
  <c r="N44" i="1"/>
  <c r="M44" i="1"/>
  <c r="Q43" i="1"/>
  <c r="P43" i="1"/>
  <c r="O43" i="1"/>
  <c r="N43" i="1"/>
  <c r="M43" i="1"/>
  <c r="Q42" i="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M33" i="1"/>
  <c r="N33" i="1"/>
  <c r="Q32" i="1"/>
  <c r="P32" i="1"/>
  <c r="O32" i="1"/>
  <c r="M32" i="1"/>
  <c r="N32" i="1" s="1"/>
  <c r="R31" i="1"/>
  <c r="Q31" i="1"/>
  <c r="P31" i="1"/>
  <c r="O31" i="1"/>
  <c r="M31" i="1"/>
  <c r="N31" i="1" s="1"/>
  <c r="N51" i="1"/>
  <c r="S7" i="1"/>
  <c r="E7" i="1" s="1"/>
  <c r="N52" i="1"/>
  <c r="N89" i="1"/>
  <c r="N80" i="1" s="1"/>
  <c r="C81" i="1" s="1"/>
  <c r="J37" i="2" s="1"/>
  <c r="D37" i="2" s="1"/>
  <c r="O89" i="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N63" i="1"/>
  <c r="C3" i="1" s="1"/>
  <c r="C2" i="2" s="1"/>
  <c r="M3" i="1"/>
  <c r="L14" i="2"/>
  <c r="E14" i="2" s="1"/>
  <c r="K14" i="2" s="1"/>
  <c r="C14" i="2" s="1"/>
  <c r="L45" i="2"/>
  <c r="K38" i="2" s="1"/>
  <c r="C38" i="2" s="1"/>
  <c r="L38" i="2"/>
  <c r="E38" i="2"/>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c r="K31" i="2" s="1"/>
  <c r="C31" i="2" s="1"/>
  <c r="L32" i="2"/>
  <c r="E32" i="2" s="1"/>
  <c r="K32" i="2" s="1"/>
  <c r="C32" i="2" s="1"/>
  <c r="L33" i="2"/>
  <c r="E33" i="2"/>
  <c r="K33" i="2" s="1"/>
  <c r="C33" i="2" s="1"/>
  <c r="L34" i="2"/>
  <c r="E34" i="2" s="1"/>
  <c r="K34" i="2" s="1"/>
  <c r="C34" i="2" s="1"/>
  <c r="L35" i="2"/>
  <c r="E35" i="2" s="1"/>
  <c r="K35" i="2" s="1"/>
  <c r="C35" i="2" s="1"/>
  <c r="L39" i="2"/>
  <c r="E39" i="2" s="1"/>
  <c r="L43" i="2"/>
  <c r="D43" i="2"/>
  <c r="R51" i="1"/>
  <c r="N48" i="1" s="1"/>
  <c r="J3" i="2" s="1"/>
  <c r="W22" i="1"/>
  <c r="C24" i="1"/>
  <c r="W24" i="1" s="1"/>
  <c r="C25" i="1"/>
  <c r="W25" i="1" s="1"/>
  <c r="C26" i="1"/>
  <c r="W26" i="1" s="1"/>
  <c r="C27" i="1"/>
  <c r="W27" i="1" s="1"/>
  <c r="C28" i="1"/>
  <c r="W28" i="1" s="1"/>
  <c r="O5" i="1"/>
  <c r="O3" i="1" s="1"/>
  <c r="P3" i="1"/>
  <c r="T5" i="1"/>
  <c r="C48" i="2" s="1"/>
  <c r="C49" i="2"/>
  <c r="N66" i="1"/>
  <c r="S66" i="1"/>
  <c r="AA18" i="1"/>
  <c r="N19" i="1"/>
  <c r="N18" i="1"/>
  <c r="N17" i="1"/>
  <c r="N16" i="1"/>
  <c r="N15" i="1"/>
  <c r="N14" i="1"/>
  <c r="N13" i="1"/>
  <c r="O88" i="1"/>
  <c r="N81" i="1" s="1"/>
  <c r="E82" i="1" s="1"/>
  <c r="M87" i="1"/>
  <c r="M5" i="1"/>
  <c r="X12" i="1"/>
  <c r="W12" i="1"/>
  <c r="V12" i="1"/>
  <c r="U12" i="1"/>
  <c r="T12" i="1"/>
  <c r="S12" i="1"/>
  <c r="R12" i="1"/>
  <c r="Q12" i="1"/>
  <c r="P12" i="1"/>
  <c r="O12" i="1"/>
  <c r="S24" i="1"/>
  <c r="R24" i="1"/>
  <c r="Q24" i="1"/>
  <c r="P24" i="1"/>
  <c r="O24" i="1"/>
  <c r="C29" i="1"/>
  <c r="K39" i="2"/>
  <c r="C39" i="2" s="1"/>
  <c r="Q3" i="1" l="1"/>
  <c r="E5" i="2" s="1"/>
  <c r="P46" i="1"/>
  <c r="AB3" i="1" s="1"/>
  <c r="K40" i="2"/>
  <c r="C40" i="2" s="1"/>
  <c r="Q46" i="1"/>
  <c r="AB5" i="1" s="1"/>
  <c r="L12" i="2"/>
  <c r="E12" i="2" s="1"/>
  <c r="K13" i="2" s="1"/>
  <c r="W29" i="1"/>
  <c r="M11" i="2" s="1"/>
  <c r="K11" i="2" s="1"/>
  <c r="C11" i="2" s="1"/>
  <c r="L25" i="2"/>
  <c r="L8" i="2"/>
  <c r="E8" i="2" s="1"/>
  <c r="K8" i="2" s="1"/>
  <c r="C8" i="2" s="1"/>
  <c r="L9" i="2"/>
  <c r="E9" i="2" s="1"/>
  <c r="K9" i="2" s="1"/>
  <c r="C9" i="2" s="1"/>
  <c r="E25" i="2"/>
  <c r="K25" i="2" s="1"/>
  <c r="C25" i="2" s="1"/>
  <c r="K7" i="2"/>
  <c r="C7" i="2" s="1"/>
  <c r="N59" i="1"/>
  <c r="C50" i="2" s="1"/>
  <c r="N55" i="1"/>
  <c r="C91" i="1" s="1"/>
  <c r="N54" i="1"/>
  <c r="D6" i="1" s="1"/>
  <c r="N60" i="1"/>
  <c r="C51" i="2" s="1"/>
  <c r="N53" i="1"/>
  <c r="D5" i="1" s="1"/>
  <c r="N56" i="1"/>
  <c r="C68" i="1" s="1"/>
  <c r="P5" i="1"/>
  <c r="H5" i="1" s="1"/>
  <c r="T3" i="1" s="1"/>
  <c r="L46" i="2" s="1"/>
  <c r="F53" i="2" s="1"/>
  <c r="R46" i="1"/>
  <c r="M12" i="2" s="1"/>
  <c r="K12" i="2" l="1"/>
  <c r="C12" i="2" s="1"/>
  <c r="L48" i="2" s="1"/>
  <c r="R57" i="1" s="1"/>
  <c r="N57" i="1" s="1"/>
  <c r="C4" i="2" s="1"/>
  <c r="C18" i="1"/>
  <c r="C54" i="1"/>
  <c r="X3" i="1"/>
  <c r="E6" i="2" s="1"/>
  <c r="L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<sst xmlns="http://schemas.openxmlformats.org/spreadsheetml/2006/main" count="346" uniqueCount="243">
  <si>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</si>
  <si>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</si>
  <si>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</si>
  <si>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</si>
  <si>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</si>
  <si>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</si>
  <si>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</si>
  <si>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</si>
  <si>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</si>
  <si>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</si>
  <si>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</si>
  <si>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</si>
  <si>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</si>
  <si>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</si>
  <si>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</si>
  <si>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</si>
  <si>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</si>
  <si>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</si>
  <si>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</si>
  <si>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</si>
  <si>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</si>
  <si>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</si>
  <si>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</si>
  <si>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</si>
  <si>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</si>
  <si>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</si>
  <si>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</si>
  <si>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</si>
  <si>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</si>
  <si>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</si>
  <si>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</si>
  <si>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</si>
  <si>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</si>
  <si>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</si>
  <si>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</si>
  <si>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</si>
  <si>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</si>
  <si>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</si>
  <si>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</si>
  <si>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</si>
  <si>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</si>
  <si>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</si>
  <si>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</si>
  <si>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</si>
  <si>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</si>
  <si>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</si>
  <si>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</si>
  <si>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</si>
  <si>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</si>
  <si>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</si>
  <si>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</si>
  <si>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</si>
  <si>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</si>
  <si>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</si>
  <si>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</si>
  <si>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</si>
  <si>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</si>
  <si>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</si>
  <si>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</si>
  <si>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</si>
  <si>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</si>
  <si>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</si>
  <si>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</si>
  <si>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</si>
  <si>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</si>
  <si>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</si>
  <si>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</si>
  <si>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</si>
  <si>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</si>
  <si>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</si>
  <si>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</si>
  <si>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</si>
  <si>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</si>
  <si>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</si>
  <si>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</si>
  <si>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</si>
  <si>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</si>
  <si>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</si>
  <si>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</si>
  <si>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</si>
  <si>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</si>
  <si>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</si>
  <si>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</si>
  <si>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</si>
  <si>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</si>
  <si>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</si>
  <si>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</si>
  <si>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</si>
  <si>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</si>
  <si>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</si>
  <si>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</si>
  <si>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</si>
  <si>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</si>
  <si>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</si>
  <si>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</si>
  <si>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</si>
  <si>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</si>
  <si>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</si>
  <si>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</si>
  <si>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</si>
  <si>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</si>
  <si>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</si>
  <si>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</si>
  <si>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</si>
  <si>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</si>
  <si>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</si>
  <si>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</si>
  <si>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</si>
  <si>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</si>
  <si>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</si>
  <si>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</si>
  <si>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</si>
  <si>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</si>
  <si>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</si>
  <si>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</si>
  <si>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</si>
  <si>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</si>
  <si>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</si>
  <si>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</si>
  <si>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</si>
  <si>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</si>
  <si>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</si>
  <si>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</si>
  <si>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</si>
  <si>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</si>
  <si>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</si>
  <si>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</si>
  <si>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</si>
  <si>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</si>
  <si>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</si>
  <si>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</si>
  <si>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</si>
  <si>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</si>
  <si>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</si>
  <si>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</si>
  <si>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</si>
  <si>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</si>
  <si>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</si>
  <si>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</si>
  <si>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</si>
  <si>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</si>
  <si>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</si>
  <si>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</si>
  <si>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</si>
  <si>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</si>
  <si>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</si>
  <si>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</si>
  <si>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</si>
  <si>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</si>
  <si>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</si>
  <si>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</si>
  <si>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</si>
  <si>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</si>
  <si>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</si>
  <si>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</si>
  <si>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</si>
  <si>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</si>
  <si>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</si>
  <si>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</si>
  <si>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</si>
  <si>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</si>
  <si>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</si>
  <si>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</si>
  <si>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</si>
  <si>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</si>
  <si>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</si>
  <si>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</si>
  <si>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</si>
  <si>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</si>
  <si>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</si>
  <si>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</si>
  <si>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</si>
  <si>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</si>
  <si>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</si>
  <si>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</si>
  <si>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</si>
  <si>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</si>
  <si>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</si>
  <si>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</si>
  <si>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</si>
  <si>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</si>
  <si>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</si>
  <si>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</si>
  <si>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</si>
  <si>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</si>
  <si>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</si>
  <si>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</si>
  <si>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</si>
  <si>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</si>
  <si>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</si>
  <si>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</si>
  <si>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</si>
  <si>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</si>
  <si>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</si>
  <si>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</si>
  <si>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</si>
  <si>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</si>
  <si>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</si>
  <si>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</si>
  <si>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</si>
  <si>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</si>
  <si>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</si>
  <si>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</si>
  <si>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</si>
  <si>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</si>
  <si>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</si>
  <si>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</si>
  <si>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</si>
  <si>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</si>
  <si>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</si>
  <si>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</si>
  <si>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</si>
  <si>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</si>
  <si>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</si>
  <si>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</si>
  <si>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</si>
  <si>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</si>
  <si>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</si>
  <si>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</si>
  <si>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</si>
  <si>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</si>
  <si>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</si>
  <si>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</si>
  <si>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</si>
  <si>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</si>
  <si>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</si>
  <si>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</si>
  <si>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</si>
  <si>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</si>
  <si>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</si>
  <si>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</si>
  <si>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</si>
  <si>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</si>
  <si>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</si>
  <si>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</si>
  <si>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</si>
  <si>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</si>
  <si>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01.水素社会を支える表面技術</t>
    <phoneticPr fontId="2"/>
  </si>
  <si>
    <t>02.ドライプロセスによる表面処理の現状と産業応用</t>
    <phoneticPr fontId="2"/>
  </si>
  <si>
    <t>03.日本の将来の電子産業と新しいめっき技術</t>
    <phoneticPr fontId="2"/>
  </si>
  <si>
    <t>04.高機能性エネルギー材料のための表界面制御技術</t>
    <phoneticPr fontId="2"/>
  </si>
  <si>
    <t>05.トライボロジー・DLCのための先進表面分析技術の活用</t>
    <phoneticPr fontId="2"/>
  </si>
  <si>
    <t>北海道科学大学</t>
    <rPh sb="0" eb="3">
      <t>ホッカイドウ</t>
    </rPh>
    <rPh sb="3" eb="5">
      <t>カガク</t>
    </rPh>
    <rPh sb="5" eb="7">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</si>
</sst>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0" fillId="2" borderId="14" xfId="0" applyFill="1" applyBorder="1" applyAlignment="1">
      <alignment horizontal="left"/>
    </xf>
    <xf numFmtId="0" fontId="0" fillId="0" borderId="13" xfId="0" applyBorder="1"/>
    <xf numFmtId="0" fontId="0" fillId="3" borderId="14"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0" fillId="2" borderId="13" xfId="0" applyFill="1" applyBorder="1" applyAlignment="1">
      <alignment horizontal="left"/>
    </xf>
    <xf numFmtId="58" fontId="0" fillId="7" borderId="1" xfId="0" applyNumberFormat="1" applyFill="1" applyBorder="1" applyAlignment="1">
      <alignment horizontal="center"/>
    </xf>
    <xf numFmtId="0" fontId="1" fillId="5" borderId="1"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11" fillId="5" borderId="0" xfId="0" applyFont="1" applyFill="1" applyBorder="1" applyAlignment="1">
      <alignment horizont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5" fillId="2" borderId="0" xfId="0" applyFont="1" applyFill="1" applyBorder="1" applyAlignment="1">
      <alignment horizontal="left" vertical="top" wrapText="1" indent="1"/>
    </xf>
    <xf numFmtId="0" fontId="5" fillId="2" borderId="8" xfId="0" applyFont="1" applyFill="1" applyBorder="1" applyAlignment="1">
      <alignment horizontal="left" vertical="top" indent="1"/>
    </xf>
    <xf numFmtId="0" fontId="0" fillId="0" borderId="8" xfId="0" applyBorder="1" applyAlignment="1">
      <alignmen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vertical="top" wrapText="1" indent="1"/>
    </xf>
    <xf numFmtId="0" fontId="5" fillId="2" borderId="5" xfId="0" applyFont="1" applyFill="1" applyBorder="1" applyAlignment="1">
      <alignment horizontal="left" indent="1"/>
    </xf>
    <xf numFmtId="0" fontId="0" fillId="0" borderId="0" xfId="0" applyAlignment="1"/>
    <xf numFmtId="0" fontId="7" fillId="2" borderId="0" xfId="0" applyFont="1" applyFill="1" applyBorder="1" applyAlignment="1">
      <alignment horizontal="center"/>
    </xf>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0" fontId="12" fillId="2" borderId="0" xfId="0" applyFont="1" applyFill="1" applyBorder="1" applyAlignment="1">
      <alignment horizontal="left" wrapText="1" indent="1"/>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0" fillId="4" borderId="16"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191" t="str">
        <f>N63</f>
        <v>一般社団法人表面技術協会　第138回講演大会(北海道科学大学)　講演申込書</v>
      </c>
      <c r="D3" s="191"/>
      <c r="E3" s="191"/>
      <c r="F3" s="191"/>
      <c r="G3" s="191"/>
      <c r="H3" s="191"/>
      <c r="I3" s="14"/>
      <c r="J3" s="30"/>
      <c r="K3" s="147"/>
      <c r="L3" s="27"/>
      <c r="M3" s="109" t="str">
        <f>N62</f>
        <v>北海道科学大学</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05" t="str">
        <f ca="1" xml:space="preserve"> N53</f>
        <v>講演申込締切 :平成30年6月8日(金)厳守</v>
      </c>
      <c r="E5" s="206"/>
      <c r="F5" s="206"/>
      <c r="G5" s="60" t="s">
        <v>27</v>
      </c>
      <c r="H5" s="67" t="str">
        <f ca="1">IF(O5+P5=0,"",O5+P5)</f>
        <v/>
      </c>
      <c r="I5" s="14"/>
      <c r="J5" s="30"/>
      <c r="K5" s="147"/>
      <c r="L5" s="27"/>
      <c r="M5" s="121" t="str">
        <f>CONCATENATE(N61,"回講演大会")</f>
        <v>138回講演大会</v>
      </c>
      <c r="N5" s="120" t="str">
        <f ca="1">MID(CELL("filename",A1), FIND("[",CELL("filename",A1))+1, FIND("]",CELL("filename",A1))-FIND("[",CELL("filename",A1))-6)</f>
        <v>SFJ2018A</v>
      </c>
      <c r="O5" s="121">
        <f ca="1">IF(LEN(N5)=3,(IF(LEFT(N5,1)="ポ","0", VALUE(N5))),0)</f>
        <v>0</v>
      </c>
      <c r="P5" s="121">
        <f ca="1">IF(LEN(N5)=3,(IF(LEFT(N5,1)="ポ",VALUE(MID(N5,2,2)),"0")),0)</f>
        <v>0</v>
      </c>
      <c r="Q5" s="122"/>
      <c r="R5" s="123"/>
      <c r="S5" s="124"/>
      <c r="T5" s="125" t="str">
        <f ca="1">MID(CELL("filename",G1), FIND("[",CELL("filename",G1))+1, FIND("]",CELL("filename",G1))-FIND("[",CELL("filename",G1))-1)</f>
        <v>SFJ2018A.xlsx</v>
      </c>
      <c r="U5" s="123"/>
      <c r="V5" s="123"/>
      <c r="W5" s="124"/>
      <c r="X5" s="122"/>
      <c r="Y5" s="123"/>
      <c r="Z5" s="123"/>
      <c r="AA5" s="124"/>
      <c r="AB5" s="116" t="str">
        <f>Q46</f>
        <v/>
      </c>
      <c r="AC5" s="118"/>
      <c r="AD5" s="3"/>
      <c r="AE5" s="3"/>
    </row>
    <row r="6" spans="1:31" ht="14.25" thickTop="1" x14ac:dyDescent="0.15">
      <c r="A6" s="29"/>
      <c r="B6" s="15"/>
      <c r="C6" s="16"/>
      <c r="D6" s="211" t="str">
        <f ca="1">N54</f>
        <v/>
      </c>
      <c r="E6" s="211"/>
      <c r="F6" s="211"/>
      <c r="G6" s="16"/>
      <c r="H6" s="16"/>
      <c r="I6" s="17"/>
      <c r="J6" s="30"/>
      <c r="K6" s="147"/>
      <c r="L6" s="27"/>
      <c r="M6" s="3"/>
      <c r="N6" s="3"/>
      <c r="O6" s="3"/>
      <c r="P6" s="3"/>
      <c r="Q6" s="3"/>
      <c r="R6" s="3"/>
      <c r="S6" s="3"/>
      <c r="T6" s="3"/>
      <c r="U6" s="3"/>
      <c r="V6" s="3"/>
      <c r="W6" s="3"/>
      <c r="X6" s="3"/>
      <c r="Y6" s="3"/>
      <c r="Z6" s="3"/>
      <c r="AA6" s="3"/>
      <c r="AB6" s="3"/>
      <c r="AC6" s="3"/>
      <c r="AD6" s="3"/>
      <c r="AE6" s="3"/>
    </row>
    <row r="7" spans="1:31" hidden="1" x14ac:dyDescent="0.15">
      <c r="A7" s="29"/>
      <c r="B7" s="18"/>
      <c r="C7" s="19"/>
      <c r="D7" s="19"/>
      <c r="E7" s="212" t="str">
        <f>S7</f>
        <v/>
      </c>
      <c r="F7" s="213"/>
      <c r="G7" s="213"/>
      <c r="H7" s="213"/>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x14ac:dyDescent="0.15">
      <c r="A8" s="29"/>
      <c r="B8" s="21"/>
      <c r="C8" s="87" t="s">
        <v>53</v>
      </c>
      <c r="D8" s="64" t="s">
        <v>37</v>
      </c>
      <c r="E8" s="214"/>
      <c r="F8" s="214"/>
      <c r="G8" s="214"/>
      <c r="H8" s="214"/>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14"/>
      <c r="F9" s="214"/>
      <c r="G9" s="214"/>
      <c r="H9" s="214"/>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94" t="s">
        <v>30</v>
      </c>
      <c r="F10" s="194"/>
      <c r="G10" s="194"/>
      <c r="H10" s="194"/>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94"/>
      <c r="F11" s="194"/>
      <c r="G11" s="194"/>
      <c r="H11" s="194"/>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208</v>
      </c>
      <c r="D12" s="65" t="s">
        <v>4</v>
      </c>
      <c r="E12" s="207" t="s">
        <v>36</v>
      </c>
      <c r="F12" s="194"/>
      <c r="G12" s="194"/>
      <c r="H12" s="194"/>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209</v>
      </c>
      <c r="D13" s="65" t="s">
        <v>207</v>
      </c>
      <c r="E13" s="207"/>
      <c r="F13" s="194"/>
      <c r="G13" s="194"/>
      <c r="H13" s="194"/>
      <c r="I13" s="22"/>
      <c r="J13" s="30"/>
      <c r="K13" s="147"/>
      <c r="L13" s="27"/>
      <c r="M13" s="3"/>
      <c r="N13" s="7" t="str">
        <f>LEFT(O11,2)</f>
        <v>Ｓ．</v>
      </c>
      <c r="O13" s="84" t="s">
        <v>237</v>
      </c>
      <c r="P13" s="84" t="s">
        <v>238</v>
      </c>
      <c r="Q13" s="84" t="s">
        <v>239</v>
      </c>
      <c r="R13" s="84" t="s">
        <v>240</v>
      </c>
      <c r="S13" s="84" t="s">
        <v>241</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236</v>
      </c>
      <c r="P14" s="84" t="s">
        <v>213</v>
      </c>
      <c r="Q14" s="84" t="s">
        <v>214</v>
      </c>
      <c r="R14" s="84" t="s">
        <v>215</v>
      </c>
      <c r="S14" s="84" t="s">
        <v>216</v>
      </c>
      <c r="T14" s="84" t="s">
        <v>217</v>
      </c>
      <c r="U14" s="84" t="s">
        <v>218</v>
      </c>
      <c r="V14" s="84" t="s">
        <v>219</v>
      </c>
      <c r="W14" s="84" t="s">
        <v>220</v>
      </c>
      <c r="X14" s="84" t="s">
        <v>221</v>
      </c>
      <c r="Y14" s="3"/>
      <c r="Z14" s="3"/>
      <c r="AA14" s="3"/>
      <c r="AB14" s="3"/>
      <c r="AC14" s="3"/>
      <c r="AD14" s="3"/>
      <c r="AE14" s="3"/>
    </row>
    <row r="15" spans="1:31" x14ac:dyDescent="0.15">
      <c r="A15" s="29"/>
      <c r="B15" s="21"/>
      <c r="C15" s="192" t="s">
        <v>55</v>
      </c>
      <c r="D15" s="197"/>
      <c r="E15" s="198"/>
      <c r="F15" s="198"/>
      <c r="G15" s="198"/>
      <c r="H15" s="199"/>
      <c r="I15" s="22"/>
      <c r="J15" s="30"/>
      <c r="K15" s="147"/>
      <c r="L15" s="27"/>
      <c r="M15" s="3"/>
      <c r="N15" s="7" t="str">
        <f>LEFT(Q11,2)</f>
        <v>Ｂ．</v>
      </c>
      <c r="O15" s="84" t="s">
        <v>235</v>
      </c>
      <c r="P15" s="84" t="s">
        <v>222</v>
      </c>
      <c r="Q15" s="84" t="s">
        <v>223</v>
      </c>
      <c r="R15" s="84" t="s">
        <v>224</v>
      </c>
      <c r="S15" s="84" t="s">
        <v>225</v>
      </c>
      <c r="T15" s="84" t="s">
        <v>232</v>
      </c>
      <c r="U15" s="84" t="s">
        <v>226</v>
      </c>
      <c r="V15" s="84" t="s">
        <v>227</v>
      </c>
      <c r="W15" s="84" t="s">
        <v>228</v>
      </c>
      <c r="X15" s="84" t="s">
        <v>156</v>
      </c>
      <c r="Y15" s="3"/>
      <c r="Z15" s="3"/>
      <c r="AA15" s="3"/>
      <c r="AB15" s="3"/>
      <c r="AC15" s="3"/>
      <c r="AD15" s="3"/>
      <c r="AE15" s="3"/>
    </row>
    <row r="16" spans="1:31" x14ac:dyDescent="0.15">
      <c r="A16" s="29"/>
      <c r="B16" s="21"/>
      <c r="C16" s="193"/>
      <c r="D16" s="200"/>
      <c r="E16" s="201"/>
      <c r="F16" s="201"/>
      <c r="G16" s="201"/>
      <c r="H16" s="202"/>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233</v>
      </c>
      <c r="P17" s="84" t="s">
        <v>163</v>
      </c>
      <c r="Q17" s="84" t="s">
        <v>164</v>
      </c>
      <c r="R17" s="84" t="s">
        <v>165</v>
      </c>
      <c r="S17" s="84" t="s">
        <v>234</v>
      </c>
      <c r="T17" s="84" t="s">
        <v>166</v>
      </c>
      <c r="U17" s="84" t="s">
        <v>162</v>
      </c>
      <c r="V17" s="84" t="s">
        <v>156</v>
      </c>
      <c r="W17" s="84" t="s">
        <v>156</v>
      </c>
      <c r="X17" s="84" t="s">
        <v>156</v>
      </c>
      <c r="Y17" s="3"/>
      <c r="Z17" s="3"/>
      <c r="AA17" s="3"/>
      <c r="AB17" s="3"/>
      <c r="AC17" s="3"/>
      <c r="AD17" s="3"/>
      <c r="AE17" s="3"/>
    </row>
    <row r="18" spans="1:31" x14ac:dyDescent="0.15">
      <c r="A18" s="29"/>
      <c r="B18" s="21"/>
      <c r="C18" s="210" t="str">
        <f ca="1">N56</f>
        <v/>
      </c>
      <c r="D18" s="210"/>
      <c r="E18" s="210"/>
      <c r="F18" s="210"/>
      <c r="G18" s="210"/>
      <c r="H18" s="210"/>
      <c r="I18" s="22"/>
      <c r="J18" s="30"/>
      <c r="K18" s="147"/>
      <c r="L18" s="27"/>
      <c r="M18" s="3"/>
      <c r="N18" s="7" t="str">
        <f>LEFT(T11,2)</f>
        <v>Ｅ．</v>
      </c>
      <c r="O18" s="84" t="s">
        <v>167</v>
      </c>
      <c r="P18" s="84" t="s">
        <v>168</v>
      </c>
      <c r="Q18" s="84" t="s">
        <v>194</v>
      </c>
      <c r="R18" s="84" t="s">
        <v>229</v>
      </c>
      <c r="S18" s="84" t="s">
        <v>169</v>
      </c>
      <c r="T18" s="84" t="s">
        <v>195</v>
      </c>
      <c r="U18" s="84" t="s">
        <v>230</v>
      </c>
      <c r="V18" s="84" t="s">
        <v>231</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94" t="s">
        <v>26</v>
      </c>
      <c r="F20" s="194"/>
      <c r="G20" s="194"/>
      <c r="H20" s="194"/>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94"/>
      <c r="F21" s="194"/>
      <c r="G21" s="194"/>
      <c r="H21" s="194"/>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94" t="s">
        <v>33</v>
      </c>
      <c r="F22" s="194"/>
      <c r="G22" s="194"/>
      <c r="H22" s="194"/>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94"/>
      <c r="F23" s="194"/>
      <c r="G23" s="194"/>
      <c r="H23" s="194"/>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207" t="s">
        <v>189</v>
      </c>
      <c r="F24" s="194"/>
      <c r="G24" s="194"/>
      <c r="H24" s="194"/>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207"/>
      <c r="F25" s="194"/>
      <c r="G25" s="194"/>
      <c r="H25" s="194"/>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207" t="s">
        <v>188</v>
      </c>
      <c r="F26" s="194"/>
      <c r="G26" s="194"/>
      <c r="H26" s="194"/>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03"/>
      <c r="F27" s="204"/>
      <c r="G27" s="204"/>
      <c r="H27" s="204"/>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08" t="s">
        <v>31</v>
      </c>
      <c r="F28" s="209"/>
      <c r="G28" s="209"/>
      <c r="H28" s="209"/>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195" t="s">
        <v>179</v>
      </c>
      <c r="F29" s="196"/>
      <c r="G29" s="196"/>
      <c r="H29" s="196"/>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t="str">
        <f>IF($H$31=$O$26,$D$31, "")</f>
        <v/>
      </c>
      <c r="Q31" s="84" t="str">
        <f>IF($H$31=$O$26, RIGHT($E$31, LEN($E$31)-2), "")</f>
        <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
      </c>
      <c r="Q46" s="84" t="str">
        <f>CONCATENATE(Q31, Q32, Q33, Q34, Q35, Q36, Q37, Q38, Q39, Q40, Q41, Q42, Q43, Q44, Q45)</f>
        <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177" t="str">
        <f>IF(R51="未使用", Q49,R49)</f>
        <v>本申込書は以前の大会の申込書です．使用出来ません．</v>
      </c>
      <c r="O48" s="178"/>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182">
        <f>N69</f>
        <v>43259</v>
      </c>
      <c r="O49" s="183"/>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182">
        <f>N49+N50</f>
        <v>43624</v>
      </c>
      <c r="O51" s="183"/>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182">
        <f ca="1">TODAY()</f>
        <v>43196</v>
      </c>
      <c r="O52" s="183"/>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177" t="str">
        <f ca="1">IF(N52&gt;N51, IF(N48=Q49, N48, CONCATENATE("講演申込締切 :",TEXT(N49, "ggge年m月d日(aaa)"), "必着")),CONCATENATE("講演申込締切 :",TEXT(N49, "ggge年m月d日(aaa)"), "厳守"))</f>
        <v>講演申込締切 :平成30年6月8日(金)厳守</v>
      </c>
      <c r="O53" s="184"/>
      <c r="P53" s="27"/>
      <c r="Q53" s="3"/>
      <c r="R53" s="3"/>
      <c r="S53" s="3"/>
      <c r="T53" s="3"/>
      <c r="U53" s="3"/>
      <c r="V53" s="3"/>
      <c r="W53" s="3"/>
      <c r="X53" s="3"/>
      <c r="Y53" s="3"/>
      <c r="Z53" s="3"/>
      <c r="AA53" s="3"/>
      <c r="AB53" s="3"/>
      <c r="AC53" s="3"/>
      <c r="AD53" s="3"/>
      <c r="AE53" s="3"/>
    </row>
    <row r="54" spans="1:31" x14ac:dyDescent="0.15">
      <c r="A54" s="29"/>
      <c r="B54" s="21"/>
      <c r="C54" s="210" t="str">
        <f ca="1">N56</f>
        <v/>
      </c>
      <c r="D54" s="210"/>
      <c r="E54" s="210"/>
      <c r="F54" s="210"/>
      <c r="G54" s="210"/>
      <c r="H54" s="210"/>
      <c r="I54" s="73"/>
      <c r="J54" s="30"/>
      <c r="K54" s="147"/>
      <c r="L54" s="27"/>
      <c r="M54" s="5" t="s">
        <v>155</v>
      </c>
      <c r="N54" s="177" t="str">
        <f ca="1">IF(N52&gt;N51,IF(N48=Q49,"",R49),"")</f>
        <v/>
      </c>
      <c r="O54" s="184"/>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177"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84"/>
      <c r="P55" s="27"/>
      <c r="Q55" s="3"/>
      <c r="R55" s="3"/>
      <c r="S55" s="3"/>
      <c r="T55" s="3"/>
      <c r="U55" s="3"/>
      <c r="V55" s="3"/>
      <c r="W55" s="3"/>
      <c r="X55" s="3"/>
      <c r="Y55" s="3"/>
      <c r="Z55" s="3"/>
      <c r="AA55" s="3"/>
      <c r="AB55" s="3"/>
      <c r="AC55" s="3"/>
      <c r="AD55" s="3"/>
      <c r="AE55" s="3"/>
    </row>
    <row r="56" spans="1:31" x14ac:dyDescent="0.15">
      <c r="A56" s="29"/>
      <c r="B56" s="21"/>
      <c r="C56" s="192" t="s">
        <v>58</v>
      </c>
      <c r="D56" s="197"/>
      <c r="E56" s="198"/>
      <c r="F56" s="198"/>
      <c r="G56" s="198"/>
      <c r="H56" s="199"/>
      <c r="I56" s="22"/>
      <c r="J56" s="30"/>
      <c r="K56" s="147"/>
      <c r="L56" s="27"/>
      <c r="M56" s="5" t="s">
        <v>104</v>
      </c>
      <c r="N56" s="177" t="str">
        <f ca="1">IF(N52&gt;N51, N48, "")</f>
        <v/>
      </c>
      <c r="O56" s="184"/>
      <c r="P56" s="3"/>
      <c r="Q56" s="3"/>
      <c r="R56" s="3"/>
      <c r="S56" s="3"/>
      <c r="T56" s="3"/>
      <c r="U56" s="3"/>
      <c r="V56" s="3"/>
      <c r="W56" s="3"/>
      <c r="X56" s="3"/>
      <c r="Y56" s="3"/>
      <c r="Z56" s="3"/>
      <c r="AA56" s="3"/>
      <c r="AB56" s="3"/>
      <c r="AC56" s="3"/>
      <c r="AD56" s="3"/>
      <c r="AE56" s="3"/>
    </row>
    <row r="57" spans="1:31" x14ac:dyDescent="0.15">
      <c r="A57" s="29"/>
      <c r="B57" s="21"/>
      <c r="C57" s="193"/>
      <c r="D57" s="200"/>
      <c r="E57" s="201"/>
      <c r="F57" s="201"/>
      <c r="G57" s="201"/>
      <c r="H57" s="202"/>
      <c r="I57" s="22"/>
      <c r="J57" s="30"/>
      <c r="K57" s="147"/>
      <c r="L57" s="27"/>
      <c r="M57" s="5" t="s">
        <v>132</v>
      </c>
      <c r="N57" s="177"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84"/>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177" t="s">
        <v>200</v>
      </c>
      <c r="O58" s="184"/>
      <c r="P58" s="3"/>
      <c r="Q58" s="3"/>
      <c r="R58" s="3"/>
      <c r="S58" s="3"/>
      <c r="T58" s="3"/>
      <c r="U58" s="3"/>
      <c r="V58" s="3"/>
      <c r="W58" s="3"/>
      <c r="X58" s="3"/>
      <c r="Y58" s="3"/>
      <c r="Z58" s="3"/>
      <c r="AA58" s="3"/>
      <c r="AB58" s="3"/>
      <c r="AC58" s="3"/>
      <c r="AD58" s="3"/>
      <c r="AE58" s="3"/>
    </row>
    <row r="59" spans="1:31" x14ac:dyDescent="0.15">
      <c r="A59" s="29"/>
      <c r="B59" s="21"/>
      <c r="C59" s="192" t="s">
        <v>56</v>
      </c>
      <c r="D59" s="197"/>
      <c r="E59" s="198"/>
      <c r="F59" s="198"/>
      <c r="G59" s="198"/>
      <c r="H59" s="199"/>
      <c r="I59" s="22"/>
      <c r="J59" s="30"/>
      <c r="K59" s="147"/>
      <c r="L59" s="27"/>
      <c r="M59" s="5" t="s">
        <v>134</v>
      </c>
      <c r="N59" s="177" t="str">
        <f ca="1">IF(N52&gt;N51,N48,"  (上記アドレスをクリックすると自動的に送信メールが立ち上がります)")</f>
        <v xml:space="preserve">  (上記アドレスをクリックすると自動的に送信メールが立ち上がります)</v>
      </c>
      <c r="O59" s="184"/>
      <c r="P59" s="3"/>
      <c r="Q59" s="3"/>
      <c r="R59" s="3"/>
      <c r="S59" s="3"/>
      <c r="T59" s="3"/>
      <c r="U59" s="3"/>
      <c r="V59" s="3"/>
      <c r="W59" s="3"/>
      <c r="X59" s="3"/>
      <c r="Y59" s="3"/>
      <c r="Z59" s="3"/>
      <c r="AA59" s="3"/>
      <c r="AB59" s="3"/>
      <c r="AC59" s="3"/>
      <c r="AD59" s="3"/>
      <c r="AE59" s="3"/>
    </row>
    <row r="60" spans="1:31" x14ac:dyDescent="0.15">
      <c r="A60" s="29"/>
      <c r="B60" s="21"/>
      <c r="C60" s="193"/>
      <c r="D60" s="200"/>
      <c r="E60" s="201"/>
      <c r="F60" s="201"/>
      <c r="G60" s="201"/>
      <c r="H60" s="202"/>
      <c r="I60" s="22"/>
      <c r="J60" s="30"/>
      <c r="K60" s="147"/>
      <c r="L60" s="27"/>
      <c r="M60" s="5" t="s">
        <v>135</v>
      </c>
      <c r="N60" s="177" t="str">
        <f ca="1">IF(N52&gt;N51,"","なお，受取確認は，受信したメール（件名：講演申込，添付ファイル付）に対し，自動的に送信されます．")</f>
        <v>なお，受取確認は，受信したメール（件名：講演申込，添付ファイル付）に対し，自動的に送信されます．</v>
      </c>
      <c r="O60" s="184"/>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138</v>
      </c>
      <c r="O61" s="104" t="s">
        <v>108</v>
      </c>
      <c r="P61" s="3"/>
      <c r="Q61" s="3"/>
      <c r="R61" s="3"/>
      <c r="S61" s="3"/>
      <c r="T61" s="3"/>
      <c r="U61" s="3"/>
      <c r="V61" s="3"/>
      <c r="W61" s="3"/>
      <c r="X61" s="3"/>
      <c r="Y61" s="3"/>
      <c r="Z61" s="3"/>
      <c r="AA61" s="3"/>
      <c r="AB61" s="3"/>
      <c r="AC61" s="3"/>
      <c r="AD61" s="3"/>
      <c r="AE61" s="3"/>
    </row>
    <row r="62" spans="1:31" x14ac:dyDescent="0.15">
      <c r="A62" s="29"/>
      <c r="B62" s="21"/>
      <c r="C62" s="192" t="s">
        <v>57</v>
      </c>
      <c r="D62" s="197"/>
      <c r="E62" s="198"/>
      <c r="F62" s="198"/>
      <c r="G62" s="198"/>
      <c r="H62" s="199"/>
      <c r="I62" s="22"/>
      <c r="J62" s="30"/>
      <c r="K62" s="147"/>
      <c r="L62" s="27"/>
      <c r="M62" s="5" t="s">
        <v>106</v>
      </c>
      <c r="N62" s="219" t="s">
        <v>242</v>
      </c>
      <c r="O62" s="220"/>
      <c r="P62" s="3"/>
      <c r="Q62" s="3"/>
      <c r="R62" s="3"/>
      <c r="S62" s="3"/>
      <c r="T62" s="3"/>
      <c r="U62" s="3"/>
      <c r="V62" s="3"/>
      <c r="W62" s="3"/>
      <c r="X62" s="3"/>
      <c r="Y62" s="3"/>
      <c r="Z62" s="3"/>
      <c r="AA62" s="3"/>
      <c r="AB62" s="3"/>
      <c r="AC62" s="3"/>
      <c r="AD62" s="3"/>
      <c r="AE62" s="3"/>
    </row>
    <row r="63" spans="1:31" x14ac:dyDescent="0.15">
      <c r="A63" s="29"/>
      <c r="B63" s="21"/>
      <c r="C63" s="193"/>
      <c r="D63" s="200"/>
      <c r="E63" s="201"/>
      <c r="F63" s="201"/>
      <c r="G63" s="201"/>
      <c r="H63" s="202"/>
      <c r="I63" s="22"/>
      <c r="J63" s="30"/>
      <c r="K63" s="147"/>
      <c r="L63" s="27"/>
      <c r="M63" s="5" t="s">
        <v>107</v>
      </c>
      <c r="N63" s="177" t="str">
        <f>CONCATENATE("一般社団法人表面技術協会　第",N61,"回講演大会(",N62, ")　講演申込書")</f>
        <v>一般社団法人表面技術協会　第138回講演大会(北海道科学大学)　講演申込書</v>
      </c>
      <c r="O63" s="184"/>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212</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210" t="str">
        <f ca="1">N56</f>
        <v/>
      </c>
      <c r="D68" s="210"/>
      <c r="E68" s="210"/>
      <c r="F68" s="210"/>
      <c r="G68" s="210"/>
      <c r="H68" s="210"/>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185">
        <v>43259</v>
      </c>
      <c r="O69" s="185"/>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94" t="s">
        <v>34</v>
      </c>
      <c r="F70" s="194"/>
      <c r="G70" s="194"/>
      <c r="H70" s="194"/>
      <c r="I70" s="22"/>
      <c r="J70" s="30"/>
      <c r="K70" s="147"/>
      <c r="L70" s="27"/>
      <c r="M70" s="150" t="s">
        <v>187</v>
      </c>
      <c r="N70" s="185">
        <v>43312</v>
      </c>
      <c r="O70" s="185"/>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94"/>
      <c r="F71" s="194"/>
      <c r="G71" s="194"/>
      <c r="H71" s="194"/>
      <c r="I71" s="22"/>
      <c r="J71" s="30"/>
      <c r="K71" s="147"/>
      <c r="L71" s="27"/>
      <c r="M71" s="150" t="s">
        <v>184</v>
      </c>
      <c r="N71" s="185">
        <v>43356</v>
      </c>
      <c r="O71" s="185"/>
      <c r="P71" s="3"/>
      <c r="Q71" s="3"/>
      <c r="R71" s="3"/>
      <c r="S71" s="3"/>
      <c r="T71" s="3"/>
      <c r="U71" s="3"/>
      <c r="V71" s="3"/>
      <c r="W71" s="3"/>
      <c r="X71" s="3"/>
      <c r="Y71" s="3"/>
      <c r="Z71" s="3"/>
      <c r="AA71" s="3"/>
      <c r="AB71" s="3"/>
      <c r="AC71" s="3"/>
      <c r="AD71" s="3"/>
      <c r="AE71" s="3"/>
    </row>
    <row r="72" spans="1:31" ht="14.25" x14ac:dyDescent="0.15">
      <c r="A72" s="29"/>
      <c r="B72" s="21"/>
      <c r="C72" s="89"/>
      <c r="D72" s="1"/>
      <c r="E72" s="194"/>
      <c r="F72" s="194"/>
      <c r="G72" s="194"/>
      <c r="H72" s="194"/>
      <c r="I72" s="22"/>
      <c r="J72" s="30"/>
      <c r="K72" s="147"/>
      <c r="L72" s="27"/>
      <c r="M72" s="150" t="s">
        <v>185</v>
      </c>
      <c r="N72" s="185">
        <v>43357</v>
      </c>
      <c r="O72" s="185"/>
      <c r="P72" s="3"/>
      <c r="Q72" s="3"/>
      <c r="R72" s="3"/>
      <c r="S72" s="3"/>
      <c r="T72" s="3"/>
      <c r="U72" s="3"/>
      <c r="V72" s="3"/>
      <c r="W72" s="3"/>
      <c r="X72" s="3"/>
      <c r="Y72" s="3"/>
      <c r="Z72" s="3"/>
      <c r="AA72" s="3"/>
      <c r="AB72" s="3"/>
      <c r="AC72" s="3"/>
      <c r="AD72" s="3"/>
      <c r="AE72" s="3"/>
    </row>
    <row r="73" spans="1:31" ht="14.25" x14ac:dyDescent="0.15">
      <c r="A73" s="29"/>
      <c r="B73" s="21"/>
      <c r="C73" s="93" t="s">
        <v>7</v>
      </c>
      <c r="D73" s="229"/>
      <c r="E73" s="229"/>
      <c r="F73" s="229"/>
      <c r="G73" s="229"/>
      <c r="H73" s="229"/>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4"/>
      <c r="E74" s="227"/>
      <c r="F74" s="227"/>
      <c r="G74" s="227"/>
      <c r="H74" s="228"/>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221"/>
      <c r="E75" s="222"/>
      <c r="F75" s="222"/>
      <c r="G75" s="222"/>
      <c r="H75" s="223"/>
      <c r="I75" s="22"/>
      <c r="J75" s="30"/>
      <c r="K75" s="147"/>
      <c r="L75" s="27"/>
      <c r="M75" s="84" t="s">
        <v>143</v>
      </c>
      <c r="N75" s="179" t="s">
        <v>96</v>
      </c>
      <c r="O75" s="180"/>
      <c r="P75" s="7" t="s">
        <v>93</v>
      </c>
      <c r="Q75" s="179" t="s">
        <v>171</v>
      </c>
      <c r="R75" s="180"/>
      <c r="S75" s="179" t="s">
        <v>144</v>
      </c>
      <c r="T75" s="180"/>
      <c r="U75" s="181" t="s">
        <v>182</v>
      </c>
      <c r="V75" s="181"/>
      <c r="W75" s="153" t="s">
        <v>138</v>
      </c>
      <c r="X75" s="154" t="s">
        <v>139</v>
      </c>
      <c r="Y75" s="179" t="s">
        <v>140</v>
      </c>
      <c r="Z75" s="180"/>
      <c r="AA75" s="3"/>
      <c r="AB75" s="3"/>
      <c r="AC75" s="3"/>
      <c r="AD75" s="3"/>
      <c r="AE75" s="3"/>
    </row>
    <row r="76" spans="1:31" ht="15" customHeight="1" x14ac:dyDescent="0.15">
      <c r="A76" s="29"/>
      <c r="B76" s="21"/>
      <c r="C76" s="176" t="s">
        <v>201</v>
      </c>
      <c r="D76" s="224"/>
      <c r="E76" s="225"/>
      <c r="F76" s="225"/>
      <c r="G76" s="225"/>
      <c r="H76" s="226"/>
      <c r="I76" s="22"/>
      <c r="J76" s="30"/>
      <c r="K76" s="147"/>
      <c r="L76" s="27"/>
      <c r="M76" s="101" t="s">
        <v>137</v>
      </c>
      <c r="N76" s="187" t="s">
        <v>145</v>
      </c>
      <c r="O76" s="188"/>
      <c r="P76" s="148" t="s">
        <v>146</v>
      </c>
      <c r="Q76" s="187" t="s">
        <v>170</v>
      </c>
      <c r="R76" s="188"/>
      <c r="S76" s="187" t="s">
        <v>147</v>
      </c>
      <c r="T76" s="188"/>
      <c r="U76" s="189" t="s">
        <v>186</v>
      </c>
      <c r="V76" s="190"/>
      <c r="W76" s="157" t="s">
        <v>141</v>
      </c>
      <c r="X76" s="155" t="s">
        <v>141</v>
      </c>
      <c r="Y76" s="155" t="s">
        <v>142</v>
      </c>
      <c r="Z76" s="156"/>
      <c r="AA76" s="3"/>
      <c r="AB76" s="3"/>
      <c r="AC76" s="3"/>
      <c r="AD76" s="3"/>
      <c r="AE76" s="3"/>
    </row>
    <row r="77" spans="1:31" ht="15" customHeight="1" x14ac:dyDescent="0.15">
      <c r="A77" s="29"/>
      <c r="B77" s="21"/>
      <c r="C77" s="176" t="s">
        <v>202</v>
      </c>
      <c r="D77" s="221"/>
      <c r="E77" s="222"/>
      <c r="F77" s="222"/>
      <c r="G77" s="222"/>
      <c r="H77" s="223"/>
      <c r="I77" s="22"/>
      <c r="J77" s="30"/>
      <c r="K77" s="147"/>
      <c r="L77" s="27"/>
      <c r="M77" s="101" t="s">
        <v>92</v>
      </c>
      <c r="N77" s="102" t="s">
        <v>97</v>
      </c>
      <c r="O77" s="103"/>
      <c r="P77" s="148" t="s">
        <v>95</v>
      </c>
      <c r="Q77" s="172" t="s">
        <v>172</v>
      </c>
      <c r="R77" s="173"/>
      <c r="S77" s="155"/>
      <c r="T77" s="156"/>
      <c r="U77" s="186"/>
      <c r="V77" s="186"/>
      <c r="W77" s="157"/>
      <c r="X77" s="157"/>
      <c r="Y77" s="155"/>
      <c r="Z77" s="156"/>
      <c r="AA77" s="3"/>
      <c r="AB77" s="3"/>
      <c r="AC77" s="3"/>
      <c r="AD77" s="3"/>
      <c r="AE77" s="3"/>
    </row>
    <row r="78" spans="1:31" ht="15" customHeight="1" x14ac:dyDescent="0.15">
      <c r="A78" s="29"/>
      <c r="B78" s="21"/>
      <c r="C78" s="87" t="s">
        <v>75</v>
      </c>
      <c r="D78" s="221"/>
      <c r="E78" s="222"/>
      <c r="F78" s="222"/>
      <c r="G78" s="222"/>
      <c r="H78" s="223"/>
      <c r="I78" s="22"/>
      <c r="J78" s="30"/>
      <c r="K78" s="147"/>
      <c r="L78" s="27"/>
      <c r="M78" s="101" t="s">
        <v>91</v>
      </c>
      <c r="N78" s="102" t="s">
        <v>98</v>
      </c>
      <c r="O78" s="103"/>
      <c r="P78" s="148" t="s">
        <v>94</v>
      </c>
      <c r="Q78" s="172" t="s">
        <v>173</v>
      </c>
      <c r="R78" s="173"/>
      <c r="S78" s="155"/>
      <c r="T78" s="156"/>
      <c r="U78" s="186"/>
      <c r="V78" s="186"/>
      <c r="W78" s="157"/>
      <c r="X78" s="157"/>
      <c r="Y78" s="155"/>
      <c r="Z78" s="156"/>
      <c r="AA78" s="3"/>
      <c r="AB78" s="3"/>
      <c r="AC78" s="3"/>
      <c r="AD78" s="3"/>
      <c r="AE78" s="3"/>
    </row>
    <row r="79" spans="1:31" ht="15" customHeight="1" x14ac:dyDescent="0.15">
      <c r="A79" s="29"/>
      <c r="B79" s="21"/>
      <c r="C79" s="87" t="s">
        <v>210</v>
      </c>
      <c r="D79" s="221"/>
      <c r="E79" s="222"/>
      <c r="F79" s="222"/>
      <c r="G79" s="222"/>
      <c r="H79" s="223"/>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245" t="s">
        <v>211</v>
      </c>
      <c r="E80" s="245"/>
      <c r="F80" s="245"/>
      <c r="G80" s="245"/>
      <c r="H80" s="245"/>
      <c r="I80" s="22"/>
      <c r="J80" s="30"/>
      <c r="K80" s="147"/>
      <c r="L80" s="27"/>
      <c r="M80" s="5" t="s">
        <v>119</v>
      </c>
      <c r="N80" s="215" t="str">
        <f>CONCATENATE("第",N85,"回",IF(N64=Q64,N88,N89))</f>
        <v>第20回優秀講演賞・第7回学生優秀講演賞</v>
      </c>
      <c r="O80" s="215"/>
      <c r="P80" s="3"/>
      <c r="Q80" s="3"/>
      <c r="R80" s="3"/>
      <c r="S80" s="3"/>
      <c r="T80" s="3"/>
      <c r="U80" s="3"/>
      <c r="V80" s="3"/>
      <c r="W80" s="3"/>
      <c r="X80" s="3"/>
      <c r="Y80" s="3"/>
      <c r="Z80" s="3"/>
      <c r="AA80" s="3"/>
      <c r="AB80" s="3"/>
      <c r="AC80" s="3"/>
      <c r="AD80" s="3"/>
      <c r="AE80" s="3"/>
    </row>
    <row r="81" spans="1:31" ht="14.25" x14ac:dyDescent="0.15">
      <c r="A81" s="29"/>
      <c r="B81" s="21"/>
      <c r="C81" s="92" t="str">
        <f>N80</f>
        <v>第20回優秀講演賞・第7回学生優秀講演賞</v>
      </c>
      <c r="D81" s="1"/>
      <c r="E81" s="246" t="s">
        <v>117</v>
      </c>
      <c r="F81" s="246"/>
      <c r="G81" s="246"/>
      <c r="H81" s="246"/>
      <c r="I81" s="22"/>
      <c r="J81" s="30"/>
      <c r="K81" s="147"/>
      <c r="L81" s="27"/>
      <c r="M81" s="5" t="s">
        <v>121</v>
      </c>
      <c r="N81" s="215" t="str">
        <f>IF(N64=Q64,O88,O89)</f>
        <v>優秀講演賞：平成30年4月1日現在40才以下の会員．学生優秀講演賞：学生会員．応募は1件のみで複数の応募はできません．応募する，しないを選んで下さい．</v>
      </c>
      <c r="O81" s="215"/>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243" t="str">
        <f>N81</f>
        <v>優秀講演賞：平成30年4月1日現在40才以下の会員．学生優秀講演賞：学生会員．応募は1件のみで複数の応募はできません．応募する，しないを選んで下さい．</v>
      </c>
      <c r="F82" s="244"/>
      <c r="G82" s="244"/>
      <c r="H82" s="244"/>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243"/>
      <c r="F83" s="244"/>
      <c r="G83" s="244"/>
      <c r="H83" s="244"/>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7">
        <v>43191</v>
      </c>
      <c r="O84" s="218"/>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20</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16" t="s">
        <v>205</v>
      </c>
      <c r="E86" s="216"/>
      <c r="F86" s="216"/>
      <c r="G86" s="216"/>
      <c r="H86" s="216"/>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234"/>
      <c r="E87" s="235"/>
      <c r="F87" s="235"/>
      <c r="G87" s="235"/>
      <c r="H87" s="23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237"/>
      <c r="E88" s="238"/>
      <c r="F88" s="238"/>
      <c r="G88" s="238"/>
      <c r="H88" s="23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発表方法はポスター発表に準じます．平成30年4月1日現在，30才未満の会員が講演者であること．応募する，しないのいずれかを選んで下さい．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240"/>
      <c r="E89" s="241"/>
      <c r="F89" s="241"/>
      <c r="G89" s="241"/>
      <c r="H89" s="242"/>
      <c r="I89" s="22"/>
      <c r="J89" s="30"/>
      <c r="K89" s="147"/>
      <c r="L89" s="27"/>
      <c r="M89" s="100" t="s">
        <v>91</v>
      </c>
      <c r="N89" s="84" t="str">
        <f>"優秀講演賞・第"&amp;N85-13&amp;"回学生優秀講演賞"</f>
        <v>優秀講演賞・第7回学生優秀講演賞</v>
      </c>
      <c r="O89" s="127" t="str">
        <f>CONCATENATE("優秀講演賞：",TEXT(N84, "ggge年m月d日"), "現在40才以下の会員．学生優秀講演賞：学生会員．応募は1件のみで複数の応募はできません．応募する，しないを選んで下さい．")</f>
        <v>優秀講演賞：平成30年4月1日現在40才以下の会員．学生優秀講演賞：学生会員．応募は1件のみで複数の応募はできません．応募する，しないを選んで下さい．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231" t="str">
        <f ca="1">N55</f>
        <v>すべての記入が終わりましたら，確認シートを選択し，エラー等が表示されていないことを確認してください．</v>
      </c>
      <c r="D91" s="232"/>
      <c r="E91" s="232"/>
      <c r="F91" s="232"/>
      <c r="G91" s="232"/>
      <c r="H91" s="23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230" t="s">
        <v>63</v>
      </c>
      <c r="D93" s="230"/>
      <c r="E93" s="230"/>
      <c r="F93" s="230"/>
      <c r="G93" s="230"/>
      <c r="H93" s="23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U77:V77"/>
    <mergeCell ref="U78:V78"/>
    <mergeCell ref="S76:T76"/>
    <mergeCell ref="S75:T75"/>
    <mergeCell ref="Q76:R76"/>
    <mergeCell ref="Q75:R75"/>
    <mergeCell ref="U76:V76"/>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49" sqref="C49:E49"/>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49" t="str">
        <f>申込シート!C3</f>
        <v>一般社団法人表面技術協会　第138回講演大会(北海道科学大学)　講演申込書</v>
      </c>
      <c r="D2" s="249"/>
      <c r="E2" s="249"/>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0" t="str">
        <f ca="1">申込シート!N57</f>
        <v>エラーチェック欄にエラーが有ります．申込シートに戻り，記載事項を確認・修正して下さい．</v>
      </c>
      <c r="D4" s="251"/>
      <c r="E4" s="252"/>
      <c r="F4" s="22"/>
      <c r="G4" s="29"/>
      <c r="I4" s="27"/>
      <c r="J4" s="27"/>
      <c r="K4" s="27"/>
      <c r="L4" s="27"/>
      <c r="M4" s="27"/>
      <c r="N4" s="27"/>
    </row>
    <row r="5" spans="1:14" ht="14.25" customHeight="1" x14ac:dyDescent="0.15">
      <c r="A5" s="29"/>
      <c r="B5" s="21"/>
      <c r="C5" s="33"/>
      <c r="D5" s="1"/>
      <c r="E5" s="78" t="str">
        <f ca="1">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hidden="1" x14ac:dyDescent="0.15">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70" t="str">
        <f t="shared" si="0"/>
        <v>エラー</v>
      </c>
      <c r="D12" s="247" t="s">
        <v>8</v>
      </c>
      <c r="E12" s="268" t="str">
        <f t="shared" si="1"/>
        <v/>
      </c>
      <c r="F12" s="22"/>
      <c r="G12" s="29"/>
      <c r="I12" s="27"/>
      <c r="J12" s="272"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71"/>
      <c r="D13" s="248"/>
      <c r="E13" s="269"/>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70" t="str">
        <f>K17</f>
        <v>エラー</v>
      </c>
      <c r="D17" s="247" t="s">
        <v>69</v>
      </c>
      <c r="E17" s="268" t="str">
        <f>L17</f>
        <v/>
      </c>
      <c r="F17" s="22"/>
      <c r="G17" s="29"/>
      <c r="I17" s="27"/>
      <c r="J17" s="247" t="s">
        <v>69</v>
      </c>
      <c r="K17" s="145" t="str">
        <f>IF(E17="", "エラー", "")</f>
        <v>エラー</v>
      </c>
      <c r="L17" s="142" t="str">
        <f>IF(申込シート!D56=0,"",申込シート!D56)</f>
        <v/>
      </c>
      <c r="M17" s="140"/>
      <c r="N17" s="27"/>
    </row>
    <row r="18" spans="1:14" x14ac:dyDescent="0.15">
      <c r="A18" s="29"/>
      <c r="B18" s="21"/>
      <c r="C18" s="271"/>
      <c r="D18" s="248"/>
      <c r="E18" s="269"/>
      <c r="F18" s="22"/>
      <c r="G18" s="29"/>
      <c r="I18" s="27"/>
      <c r="J18" s="248"/>
      <c r="K18" s="133" t="s">
        <v>126</v>
      </c>
      <c r="L18" s="143" t="s">
        <v>126</v>
      </c>
      <c r="M18" s="162"/>
      <c r="N18" s="27"/>
    </row>
    <row r="19" spans="1:14" x14ac:dyDescent="0.15">
      <c r="A19" s="29"/>
      <c r="B19" s="21"/>
      <c r="C19" s="270" t="str">
        <f>K19</f>
        <v>エラー</v>
      </c>
      <c r="D19" s="247" t="s">
        <v>70</v>
      </c>
      <c r="E19" s="268" t="str">
        <f>L19</f>
        <v/>
      </c>
      <c r="F19" s="22"/>
      <c r="G19" s="29"/>
      <c r="I19" s="27"/>
      <c r="J19" s="247" t="s">
        <v>70</v>
      </c>
      <c r="K19" s="145" t="str">
        <f>IF(E19="", "エラー", "")</f>
        <v>エラー</v>
      </c>
      <c r="L19" s="142" t="str">
        <f>IF(申込シート!D59=0,"",申込シート!D59)</f>
        <v/>
      </c>
      <c r="M19" s="140"/>
      <c r="N19" s="27"/>
    </row>
    <row r="20" spans="1:14" x14ac:dyDescent="0.15">
      <c r="A20" s="29"/>
      <c r="B20" s="21"/>
      <c r="C20" s="271"/>
      <c r="D20" s="248"/>
      <c r="E20" s="269"/>
      <c r="F20" s="22"/>
      <c r="G20" s="29"/>
      <c r="I20" s="27"/>
      <c r="J20" s="248"/>
      <c r="K20" s="133" t="s">
        <v>126</v>
      </c>
      <c r="L20" s="143" t="s">
        <v>126</v>
      </c>
      <c r="M20" s="162"/>
      <c r="N20" s="27"/>
    </row>
    <row r="21" spans="1:14" x14ac:dyDescent="0.15">
      <c r="A21" s="29"/>
      <c r="B21" s="21"/>
      <c r="C21" s="270" t="str">
        <f>K21</f>
        <v>エラー</v>
      </c>
      <c r="D21" s="247" t="s">
        <v>71</v>
      </c>
      <c r="E21" s="268" t="str">
        <f>L21</f>
        <v/>
      </c>
      <c r="F21" s="22"/>
      <c r="G21" s="29"/>
      <c r="I21" s="27"/>
      <c r="J21" s="247" t="s">
        <v>71</v>
      </c>
      <c r="K21" s="145" t="str">
        <f>IF(E21="", "エラー", "")</f>
        <v>エラー</v>
      </c>
      <c r="L21" s="142" t="str">
        <f>IF(申込シート!D62=0,"",申込シート!D62)</f>
        <v/>
      </c>
      <c r="M21" s="140"/>
      <c r="N21" s="27"/>
    </row>
    <row r="22" spans="1:14" x14ac:dyDescent="0.15">
      <c r="A22" s="29"/>
      <c r="B22" s="21"/>
      <c r="C22" s="271"/>
      <c r="D22" s="248"/>
      <c r="E22" s="269"/>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第20回優秀講演賞・第7回学生優秀講演賞</v>
      </c>
      <c r="E37" s="8"/>
      <c r="F37" s="22"/>
      <c r="G37" s="29"/>
      <c r="I37" s="27"/>
      <c r="J37" s="5" t="str">
        <f>申込シート!C81</f>
        <v>第20回優秀講演賞・第7回学生優秀講演賞</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73" t="str">
        <f>L43</f>
        <v/>
      </c>
      <c r="E43" s="274"/>
      <c r="F43" s="22"/>
      <c r="G43" s="29"/>
      <c r="I43" s="27"/>
      <c r="J43" s="132" t="s">
        <v>126</v>
      </c>
      <c r="K43" s="132" t="s">
        <v>126</v>
      </c>
      <c r="L43" s="136" t="str">
        <f>IF(申込シート!D87=0,"",申込シート!D87)</f>
        <v/>
      </c>
      <c r="M43" s="140"/>
      <c r="N43" s="27"/>
    </row>
    <row r="44" spans="1:14" x14ac:dyDescent="0.15">
      <c r="A44" s="29"/>
      <c r="B44" s="21"/>
      <c r="C44" s="51"/>
      <c r="D44" s="275"/>
      <c r="E44" s="276"/>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秋</v>
      </c>
      <c r="M45" s="164"/>
      <c r="N45" s="27"/>
    </row>
    <row r="46" spans="1:14" ht="14.25" customHeight="1" x14ac:dyDescent="0.15">
      <c r="A46" s="29"/>
      <c r="B46" s="21"/>
      <c r="C46" s="262" t="s">
        <v>81</v>
      </c>
      <c r="D46" s="263"/>
      <c r="E46" s="264"/>
      <c r="F46" s="22"/>
      <c r="G46" s="29"/>
      <c r="I46" s="27"/>
      <c r="J46" s="5" t="s">
        <v>127</v>
      </c>
      <c r="K46" s="132" t="s">
        <v>149</v>
      </c>
      <c r="L46" s="126" t="str">
        <f ca="1">IF(申込シート!T3="", "", 申込シート!T3)</f>
        <v/>
      </c>
      <c r="M46" s="27"/>
      <c r="N46" s="27"/>
    </row>
    <row r="47" spans="1:14" ht="14.25" customHeight="1" x14ac:dyDescent="0.15">
      <c r="A47" s="29"/>
      <c r="B47" s="21"/>
      <c r="C47" s="259" t="s">
        <v>78</v>
      </c>
      <c r="D47" s="260"/>
      <c r="E47" s="261"/>
      <c r="F47" s="22"/>
      <c r="G47" s="29"/>
      <c r="I47" s="27"/>
      <c r="J47" s="27"/>
      <c r="K47" s="130"/>
      <c r="L47" s="27"/>
      <c r="M47" s="27"/>
      <c r="N47" s="27"/>
    </row>
    <row r="48" spans="1:14" ht="14.25" customHeight="1" x14ac:dyDescent="0.15">
      <c r="A48" s="29"/>
      <c r="B48" s="21"/>
      <c r="C48" s="259" t="str">
        <f ca="1">CONCATENATE("現在のファイル名は，「",申込シート!T5,"」です．メール１通に付き１件の申込として下さい．")</f>
        <v>現在のファイル名は，「SFJ2018A.xlsx」です．メール１通に付き１件の申込として下さい．</v>
      </c>
      <c r="D48" s="260"/>
      <c r="E48" s="261"/>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56" t="str">
        <f>申込シート!N58</f>
        <v>meeting@sfj.or.jp</v>
      </c>
      <c r="D49" s="257"/>
      <c r="E49" s="258"/>
      <c r="F49" s="22"/>
      <c r="G49" s="29"/>
      <c r="I49" s="27"/>
      <c r="J49" s="27"/>
      <c r="K49" s="27"/>
      <c r="L49" s="27"/>
      <c r="M49" s="27"/>
      <c r="N49" s="27"/>
    </row>
    <row r="50" spans="1:14" ht="18" customHeight="1" x14ac:dyDescent="0.15">
      <c r="A50" s="29"/>
      <c r="B50" s="21"/>
      <c r="C50" s="265" t="str">
        <f ca="1">申込シート!N59</f>
        <v xml:space="preserve">  (上記アドレスをクリックすると自動的に送信メールが立ち上がります)</v>
      </c>
      <c r="D50" s="266"/>
      <c r="E50" s="267"/>
      <c r="F50" s="22"/>
      <c r="G50" s="29"/>
      <c r="I50" s="27"/>
      <c r="J50" s="27"/>
      <c r="K50" s="27"/>
      <c r="L50" s="27"/>
      <c r="M50" s="27"/>
      <c r="N50" s="27"/>
    </row>
    <row r="51" spans="1:14" ht="14.25" customHeight="1" x14ac:dyDescent="0.15">
      <c r="A51" s="29"/>
      <c r="B51" s="21"/>
      <c r="C51" s="253" t="str">
        <f ca="1">申込シート!N60</f>
        <v>なお，受取確認は，受信したメール（件名：講演申込，添付ファイル付）に対し，自動的に送信されます．</v>
      </c>
      <c r="D51" s="254"/>
      <c r="E51" s="255"/>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D17:D18"/>
    <mergeCell ref="D43:E44"/>
    <mergeCell ref="C21:C22"/>
    <mergeCell ref="C19:C20"/>
    <mergeCell ref="C17:C18"/>
    <mergeCell ref="E17:E18"/>
    <mergeCell ref="E19:E20"/>
    <mergeCell ref="D19:D20"/>
    <mergeCell ref="D21:D22"/>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第138回講演大会（北海道科学大学）</dc:subject>
  <dc:creator>学術委員会</dc:creator>
  <dc:description>講演申込締切: 平成30年6月8日（金）</dc:description>
  <cp:lastModifiedBy>sfj14</cp:lastModifiedBy>
  <cp:revision>1</cp:revision>
  <cp:lastPrinted>2014-04-28T05:16:02Z</cp:lastPrinted>
  <dcterms:created xsi:type="dcterms:W3CDTF">2007-06-29T01:06:34Z</dcterms:created>
  <dcterms:modified xsi:type="dcterms:W3CDTF">2018-04-06T10:02:49Z</dcterms:modified>
  <cp:category>電子申込</cp:category>
  <cp:contentStatus/>
</cp:coreProperties>
</file>