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defaultThemeVersion="124226"/>
  <mc:AlternateContent xmlns:mc="http://schemas.openxmlformats.org/markup-compatibility/2006">
    <mc:Choice Requires="x15">
      <x15ac:absPath xmlns:x15ac="http://schemas.microsoft.com/office/spreadsheetml/2010/11/ac" url="D:\LATITUDE_PC\Web\meeting\142\document\"/>
    </mc:Choice>
  </mc:AlternateContent>
  <xr:revisionPtr revIDLastSave="0" documentId="13_ncr:1_{77700E39-A9DD-48C6-98F4-CB32CF2E4F99}" xr6:coauthVersionLast="45" xr6:coauthVersionMax="45" xr10:uidLastSave="{00000000-0000-0000-0000-000000000000}"/>
  <bookViews>
    <workbookView xWindow="-120" yWindow="-120" windowWidth="20730" windowHeight="11160" xr2:uid="{00000000-000D-0000-FFFF-FFFF0000000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1" l="1"/>
  <c r="N5" i="1" l="1"/>
  <c r="N49" i="1"/>
  <c r="Q45" i="1" l="1"/>
  <c r="P45" i="1"/>
  <c r="O45" i="1"/>
  <c r="N45" i="1"/>
  <c r="M45" i="1"/>
  <c r="Q44" i="1"/>
  <c r="P44" i="1"/>
  <c r="O44" i="1"/>
  <c r="N44" i="1"/>
  <c r="M44" i="1"/>
  <c r="Q43" i="1"/>
  <c r="P43" i="1"/>
  <c r="O43" i="1"/>
  <c r="N43" i="1"/>
  <c r="M43" i="1"/>
  <c r="Q42" i="1"/>
  <c r="P42" i="1"/>
  <c r="O42" i="1"/>
  <c r="N42" i="1"/>
  <c r="M42" i="1"/>
  <c r="Q41" i="1"/>
  <c r="P41" i="1"/>
  <c r="O41" i="1"/>
  <c r="N41" i="1"/>
  <c r="M41" i="1"/>
  <c r="Q40" i="1"/>
  <c r="P40" i="1"/>
  <c r="O40" i="1"/>
  <c r="N40" i="1"/>
  <c r="M40" i="1"/>
  <c r="Q39" i="1"/>
  <c r="P39" i="1"/>
  <c r="O39" i="1"/>
  <c r="N39" i="1"/>
  <c r="M39" i="1"/>
  <c r="Q38" i="1"/>
  <c r="P38" i="1"/>
  <c r="O38" i="1"/>
  <c r="N38" i="1"/>
  <c r="M38" i="1"/>
  <c r="Q37" i="1"/>
  <c r="P37" i="1"/>
  <c r="O37" i="1"/>
  <c r="N37" i="1"/>
  <c r="M37" i="1"/>
  <c r="Q36" i="1"/>
  <c r="P36" i="1"/>
  <c r="O36" i="1"/>
  <c r="N36" i="1"/>
  <c r="M36" i="1"/>
  <c r="Q35" i="1"/>
  <c r="P35" i="1"/>
  <c r="O35" i="1"/>
  <c r="N35" i="1"/>
  <c r="M35" i="1"/>
  <c r="Q34" i="1"/>
  <c r="P34" i="1"/>
  <c r="O34" i="1"/>
  <c r="N34" i="1"/>
  <c r="M34" i="1"/>
  <c r="Q33" i="1"/>
  <c r="P33" i="1"/>
  <c r="O33" i="1"/>
  <c r="M33" i="1"/>
  <c r="N33" i="1"/>
  <c r="Q32" i="1"/>
  <c r="P32" i="1"/>
  <c r="O32" i="1"/>
  <c r="M32" i="1"/>
  <c r="N32" i="1" s="1"/>
  <c r="R31" i="1"/>
  <c r="Q31" i="1"/>
  <c r="P31" i="1"/>
  <c r="O31" i="1"/>
  <c r="M31" i="1"/>
  <c r="N31" i="1" s="1"/>
  <c r="N51" i="1"/>
  <c r="S7" i="1"/>
  <c r="E7" i="1" s="1"/>
  <c r="N52" i="1"/>
  <c r="N89" i="1"/>
  <c r="N80" i="1" s="1"/>
  <c r="C81" i="1" s="1"/>
  <c r="J37" i="2" s="1"/>
  <c r="D37" i="2" s="1"/>
  <c r="O89" i="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N63" i="1"/>
  <c r="C3" i="1" s="1"/>
  <c r="C2" i="2" s="1"/>
  <c r="L14" i="2"/>
  <c r="E14" i="2" s="1"/>
  <c r="K14" i="2" s="1"/>
  <c r="C14" i="2" s="1"/>
  <c r="L45" i="2"/>
  <c r="L38" i="2"/>
  <c r="E38" i="2" s="1"/>
  <c r="K39" i="2" s="1"/>
  <c r="C39" i="2" s="1"/>
  <c r="L7" i="2"/>
  <c r="E7" i="2" s="1"/>
  <c r="L40" i="2"/>
  <c r="E40" i="2" s="1"/>
  <c r="L10" i="2"/>
  <c r="E10" i="2" s="1"/>
  <c r="K10" i="2" s="1"/>
  <c r="C10" i="2" s="1"/>
  <c r="L11" i="2"/>
  <c r="E11" i="2" s="1"/>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c r="K33" i="2" s="1"/>
  <c r="C33" i="2" s="1"/>
  <c r="L34" i="2"/>
  <c r="E34" i="2" s="1"/>
  <c r="K34" i="2" s="1"/>
  <c r="C34" i="2" s="1"/>
  <c r="L35" i="2"/>
  <c r="E35" i="2" s="1"/>
  <c r="K35" i="2" s="1"/>
  <c r="C35" i="2" s="1"/>
  <c r="L39" i="2"/>
  <c r="E39" i="2" s="1"/>
  <c r="L43" i="2"/>
  <c r="D43" i="2" s="1"/>
  <c r="R51" i="1"/>
  <c r="N48" i="1" s="1"/>
  <c r="J3" i="2" s="1"/>
  <c r="W22" i="1"/>
  <c r="C24" i="1"/>
  <c r="W24" i="1" s="1"/>
  <c r="C25" i="1"/>
  <c r="W25" i="1" s="1"/>
  <c r="C26" i="1"/>
  <c r="W26" i="1" s="1"/>
  <c r="C27" i="1"/>
  <c r="W27" i="1" s="1"/>
  <c r="C28" i="1"/>
  <c r="W28" i="1" s="1"/>
  <c r="O5" i="1"/>
  <c r="O3" i="1" s="1"/>
  <c r="P3" i="1"/>
  <c r="T5" i="1"/>
  <c r="C48" i="2" s="1"/>
  <c r="C49" i="2"/>
  <c r="N66" i="1"/>
  <c r="S66" i="1"/>
  <c r="AA18" i="1"/>
  <c r="N19" i="1"/>
  <c r="N18" i="1"/>
  <c r="N17" i="1"/>
  <c r="N16" i="1"/>
  <c r="N15" i="1"/>
  <c r="N14" i="1"/>
  <c r="N13" i="1"/>
  <c r="O88" i="1"/>
  <c r="M87" i="1"/>
  <c r="M5" i="1"/>
  <c r="X12" i="1"/>
  <c r="W12" i="1"/>
  <c r="V12" i="1"/>
  <c r="U12" i="1"/>
  <c r="T12" i="1"/>
  <c r="S12" i="1"/>
  <c r="R12" i="1"/>
  <c r="Q12" i="1"/>
  <c r="P12" i="1"/>
  <c r="O12" i="1"/>
  <c r="S24" i="1"/>
  <c r="R24" i="1"/>
  <c r="Q24" i="1"/>
  <c r="P24" i="1"/>
  <c r="O24" i="1"/>
  <c r="C29" i="1"/>
  <c r="K38" i="2" l="1"/>
  <c r="C38" i="2" s="1"/>
  <c r="N81" i="1"/>
  <c r="E82" i="1" s="1"/>
  <c r="Q3" i="1"/>
  <c r="E5" i="2" s="1"/>
  <c r="P46" i="1"/>
  <c r="AB3" i="1" s="1"/>
  <c r="K40" i="2"/>
  <c r="C40" i="2" s="1"/>
  <c r="Q46" i="1"/>
  <c r="AB5" i="1" s="1"/>
  <c r="L12" i="2"/>
  <c r="E12" i="2" s="1"/>
  <c r="K13" i="2" s="1"/>
  <c r="W29" i="1"/>
  <c r="M11" i="2" s="1"/>
  <c r="K11" i="2" s="1"/>
  <c r="C11" i="2" s="1"/>
  <c r="L25" i="2"/>
  <c r="L8" i="2"/>
  <c r="E8" i="2" s="1"/>
  <c r="K8" i="2" s="1"/>
  <c r="C8" i="2" s="1"/>
  <c r="L9" i="2"/>
  <c r="E9" i="2" s="1"/>
  <c r="K9" i="2" s="1"/>
  <c r="C9" i="2" s="1"/>
  <c r="E25" i="2"/>
  <c r="K25" i="2" s="1"/>
  <c r="C25" i="2" s="1"/>
  <c r="K7" i="2"/>
  <c r="C7" i="2" s="1"/>
  <c r="N59" i="1"/>
  <c r="C50" i="2" s="1"/>
  <c r="N55" i="1"/>
  <c r="C91" i="1" s="1"/>
  <c r="N54" i="1"/>
  <c r="D6" i="1" s="1"/>
  <c r="N60" i="1"/>
  <c r="C51" i="2" s="1"/>
  <c r="N53" i="1"/>
  <c r="D5" i="1" s="1"/>
  <c r="N56" i="1"/>
  <c r="C68" i="1" s="1"/>
  <c r="P5" i="1"/>
  <c r="H5" i="1" s="1"/>
  <c r="T3" i="1" s="1"/>
  <c r="L46" i="2" s="1"/>
  <c r="F53" i="2" s="1"/>
  <c r="R46" i="1"/>
  <c r="M12" i="2" s="1"/>
  <c r="K12" i="2" l="1"/>
  <c r="C12" i="2" s="1"/>
  <c r="L48" i="2" s="1"/>
  <c r="R57" i="1" s="1"/>
  <c r="N57" i="1" s="1"/>
  <c r="C4" i="2" s="1"/>
  <c r="C18" i="1"/>
  <c r="C54" i="1"/>
  <c r="X3" i="1"/>
  <c r="E6" i="2" s="1"/>
  <c r="L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<sst xmlns="http://schemas.openxmlformats.org/spreadsheetml/2006/main" count="347" uniqueCount="243">
  <si>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</si>
  <si>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</si>
  <si>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</si>
  <si>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</si>
  <si>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</si>
  <si>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</si>
  <si>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</si>
  <si>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</si>
  <si>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</si>
  <si>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</si>
  <si>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</si>
  <si>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</si>
  <si>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</si>
  <si>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</si>
  <si>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</si>
  <si>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</si>
  <si>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</si>
  <si>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</si>
  <si>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</si>
  <si>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</si>
  <si>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</si>
  <si>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</si>
  <si>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</si>
  <si>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</si>
  <si>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</si>
  <si>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</si>
  <si>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</si>
  <si>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</si>
  <si>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</si>
  <si>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</si>
  <si>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</si>
  <si>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</si>
  <si>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</si>
  <si>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</si>
  <si>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</si>
  <si>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</si>
  <si>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</si>
  <si>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</si>
  <si>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</si>
  <si>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</si>
  <si>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</si>
  <si>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</si>
  <si>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</si>
  <si>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</si>
  <si>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</si>
  <si>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</si>
  <si>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</si>
  <si>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</si>
  <si>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</si>
  <si>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</si>
  <si>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</si>
  <si>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</si>
  <si>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</si>
  <si>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</si>
  <si>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</si>
  <si>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</si>
  <si>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</si>
  <si>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</si>
  <si>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</si>
  <si>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</si>
  <si>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</si>
  <si>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</si>
  <si>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</si>
  <si>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</si>
  <si>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</si>
  <si>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</si>
  <si>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</si>
  <si>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</si>
  <si>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</si>
  <si>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</si>
  <si>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</si>
  <si>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</si>
  <si>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</si>
  <si>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</si>
  <si>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</si>
  <si>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</si>
  <si>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</si>
  <si>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</si>
  <si>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</si>
  <si>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</si>
  <si>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</si>
  <si>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</si>
  <si>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</si>
  <si>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</si>
  <si>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</si>
  <si>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</si>
  <si>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</si>
  <si>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</si>
  <si>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</si>
  <si>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</si>
  <si>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</si>
  <si>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</si>
  <si>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</si>
  <si>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</si>
  <si>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</si>
  <si>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</si>
  <si>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</si>
  <si>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</si>
  <si>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</si>
  <si>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</si>
  <si>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</si>
  <si>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</si>
  <si>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</si>
  <si>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</si>
  <si>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</si>
  <si>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</si>
  <si>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</si>
  <si>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</si>
  <si>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</si>
  <si>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</si>
  <si>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</si>
  <si>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</si>
  <si>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</si>
  <si>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</si>
  <si>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</si>
  <si>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</si>
  <si>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</si>
  <si>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</si>
  <si>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</si>
  <si>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</si>
  <si>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</si>
  <si>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</si>
  <si>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</si>
  <si>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</si>
  <si>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</si>
  <si>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</si>
  <si>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</si>
  <si>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</si>
  <si>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</si>
  <si>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</si>
  <si>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</si>
  <si>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</si>
  <si>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</si>
  <si>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</si>
  <si>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</si>
  <si>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</si>
  <si>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</si>
  <si>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</si>
  <si>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</si>
  <si>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</si>
  <si>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</si>
  <si>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</si>
  <si>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</si>
  <si>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</si>
  <si>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</si>
  <si>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</si>
  <si>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</si>
  <si>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</si>
  <si>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</si>
  <si>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</si>
  <si>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</si>
  <si>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</si>
  <si>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</si>
  <si>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</si>
  <si>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</si>
  <si>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</si>
  <si>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</si>
  <si>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</si>
  <si>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</si>
  <si>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</si>
  <si>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</si>
  <si>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</si>
  <si>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</si>
  <si>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</si>
  <si>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</si>
  <si>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</si>
  <si>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</si>
  <si>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</si>
  <si>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</si>
  <si>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</si>
  <si>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</si>
  <si>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</si>
  <si>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</si>
  <si>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</si>
  <si>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</si>
  <si>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</si>
  <si>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</si>
  <si>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</si>
  <si>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</si>
  <si>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</si>
  <si>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</si>
  <si>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</si>
  <si>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</si>
  <si>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</si>
  <si>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</si>
  <si>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</si>
  <si>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</si>
  <si>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</si>
  <si>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</si>
  <si>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</si>
  <si>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</si>
  <si>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</si>
  <si>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</si>
  <si>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</si>
  <si>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</si>
  <si>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</si>
  <si>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</si>
  <si>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</si>
  <si>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</si>
  <si>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</si>
  <si>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</si>
  <si>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</si>
  <si>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</si>
  <si>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</si>
  <si>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</si>
  <si>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</si>
  <si>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</si>
  <si>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選んで下さい</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</si>
  <si>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</si>
  <si>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</si>
  <si>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</si>
  <si>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</si>
  <si>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</si>
  <si>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</si>
  <si>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</si>
  <si>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</si>
  <si>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</si>
  <si>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</si>
  <si>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</si>
  <si>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</si>
  <si>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</si>
  <si>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</si>
  <si>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</si>
  <si>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</si>
  <si>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</si>
  <si>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</si>
  <si>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</si>
  <si>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</si>
  <si>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</si>
  <si>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</si>
  <si>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</si>
  <si>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</si>
  <si>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</si>
  <si>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</si>
  <si>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</si>
  <si>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</si>
  <si>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</si>
  <si>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名古屋大学</t>
    <rPh sb="0" eb="3">
      <t>ナゴヤ</t>
    </rPh>
    <rPh sb="3" eb="5">
      <t>ダイガク</t>
    </rPh>
    <phoneticPr fontId="2"/>
  </si>
  <si>
    <t>01.抗菌，抗ウイルス，抗バイオフィルムと表面処理</t>
    <phoneticPr fontId="2"/>
  </si>
  <si>
    <t>02.モビリティ産業における表面処理技術</t>
    <phoneticPr fontId="2"/>
  </si>
  <si>
    <t>03.表面・プロセスのためのデータサイエンス</t>
    <phoneticPr fontId="2"/>
  </si>
  <si>
    <t>04.将来のめっき技術と世界の産業動向</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</si>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</sst>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7">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0" fillId="2" borderId="14" xfId="0" applyFill="1" applyBorder="1" applyAlignment="1">
      <alignment horizontal="left"/>
    </xf>
    <xf numFmtId="0" fontId="0" fillId="0" borderId="13" xfId="0" applyBorder="1"/>
    <xf numFmtId="0" fontId="0" fillId="3" borderId="14" xfId="0" applyFill="1" applyBorder="1" applyAlignment="1">
      <alignment horizontal="center"/>
    </xf>
    <xf numFmtId="0" fontId="0" fillId="3" borderId="13" xfId="0" applyFill="1" applyBorder="1" applyAlignment="1">
      <alignment horizontal="center"/>
    </xf>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0" fillId="2" borderId="13" xfId="0" applyFill="1" applyBorder="1" applyAlignment="1">
      <alignment horizontal="left"/>
    </xf>
    <xf numFmtId="58" fontId="0" fillId="7" borderId="1" xfId="0" applyNumberFormat="1" applyFill="1" applyBorder="1" applyAlignment="1">
      <alignment horizontal="center"/>
    </xf>
    <xf numFmtId="0" fontId="1" fillId="5" borderId="1"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11" fillId="5" borderId="0" xfId="0" applyFont="1" applyFill="1" applyBorder="1" applyAlignment="1">
      <alignment horizontal="center"/>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5" fillId="2" borderId="0" xfId="0" applyFont="1" applyFill="1" applyBorder="1" applyAlignment="1">
      <alignment horizontal="left" vertical="top" wrapText="1" indent="1"/>
    </xf>
    <xf numFmtId="0" fontId="5" fillId="2" borderId="8" xfId="0" applyFont="1" applyFill="1" applyBorder="1" applyAlignment="1">
      <alignment horizontal="left" vertical="top" indent="1"/>
    </xf>
    <xf numFmtId="0" fontId="0" fillId="0" borderId="8" xfId="0" applyBorder="1" applyAlignment="1">
      <alignmen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vertical="top" wrapText="1" indent="1"/>
    </xf>
    <xf numFmtId="0" fontId="5" fillId="2" borderId="5" xfId="0" applyFont="1" applyFill="1" applyBorder="1" applyAlignment="1">
      <alignment horizontal="left" indent="1"/>
    </xf>
    <xf numFmtId="0" fontId="0" fillId="0" borderId="0" xfId="0" applyAlignment="1"/>
    <xf numFmtId="0" fontId="7" fillId="2" borderId="0" xfId="0" applyFont="1" applyFill="1" applyBorder="1" applyAlignment="1">
      <alignment horizontal="center"/>
    </xf>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7" borderId="10" xfId="0" applyFill="1" applyBorder="1" applyAlignment="1">
      <alignment horizontal="center"/>
    </xf>
    <xf numFmtId="0" fontId="0" fillId="7" borderId="1" xfId="0" applyFill="1" applyBorder="1" applyAlignment="1">
      <alignment horizontal="center"/>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5" fillId="2" borderId="5" xfId="0" applyFont="1" applyFill="1" applyBorder="1" applyAlignment="1">
      <alignment horizontal="left" vertical="top" wrapText="1" indent="1" shrinkToFit="1"/>
    </xf>
    <xf numFmtId="0" fontId="5" fillId="2" borderId="0" xfId="0" applyFont="1" applyFill="1" applyBorder="1" applyAlignment="1">
      <alignment horizontal="left" vertical="top" wrapText="1" indent="1" shrinkToFit="1"/>
    </xf>
    <xf numFmtId="0" fontId="5" fillId="2" borderId="3" xfId="0" applyFont="1" applyFill="1" applyBorder="1" applyAlignment="1">
      <alignment horizontal="right" vertical="top"/>
    </xf>
    <xf numFmtId="0" fontId="12" fillId="2" borderId="0" xfId="0" applyFont="1" applyFill="1" applyBorder="1" applyAlignment="1">
      <alignment horizontal="left" wrapText="1" indent="1"/>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10" fillId="4" borderId="16"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10" sqref="D10"/>
    </sheetView>
  </sheetViews>
  <sheetFormatPr defaultRowHeight="13.5" x14ac:dyDescent="0.1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x14ac:dyDescent="0.15">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x14ac:dyDescent="0.15">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x14ac:dyDescent="0.2">
      <c r="A3" s="29"/>
      <c r="B3" s="13"/>
      <c r="C3" s="191" t="str">
        <f>N63</f>
        <v>一般社団法人表面技術協会　第142回講演大会(名古屋大学)　講演申込書</v>
      </c>
      <c r="D3" s="191"/>
      <c r="E3" s="191"/>
      <c r="F3" s="191"/>
      <c r="G3" s="191"/>
      <c r="H3" s="191"/>
      <c r="I3" s="14"/>
      <c r="J3" s="30"/>
      <c r="K3" s="147"/>
      <c r="L3" s="27"/>
      <c r="M3" s="109" t="str">
        <f>N62</f>
        <v>名古屋大学</v>
      </c>
      <c r="N3" s="108"/>
      <c r="O3" s="109" t="str">
        <f ca="1">IF(D8="口頭発表", (IF(O5="0", "NG", "OK")), "")</f>
        <v>OK</v>
      </c>
      <c r="P3" s="109" t="str">
        <f>IF(D8="ポスター発表", (IF(P5="0", "NG", "OK")), "")</f>
        <v/>
      </c>
      <c r="Q3" s="110" t="str">
        <f ca="1">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0</v>
      </c>
      <c r="AC3" s="115"/>
      <c r="AD3" s="3"/>
      <c r="AE3" s="3"/>
    </row>
    <row r="4" spans="1:31" ht="6" customHeight="1" x14ac:dyDescent="0.2">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x14ac:dyDescent="0.3">
      <c r="A5" s="29"/>
      <c r="B5" s="13"/>
      <c r="C5" s="58"/>
      <c r="D5" s="205" t="str">
        <f ca="1" xml:space="preserve"> N53</f>
        <v>講演申込締切 :令和2年6月5日(金)厳守</v>
      </c>
      <c r="E5" s="206"/>
      <c r="F5" s="206"/>
      <c r="G5" s="60" t="s">
        <v>27</v>
      </c>
      <c r="H5" s="67" t="str">
        <f ca="1">IF(O5+P5=0,"",O5+P5)</f>
        <v/>
      </c>
      <c r="I5" s="14"/>
      <c r="J5" s="30"/>
      <c r="K5" s="147"/>
      <c r="L5" s="27"/>
      <c r="M5" s="121" t="str">
        <f>CONCATENATE(N61,"回講演大会")</f>
        <v>142回講演大会</v>
      </c>
      <c r="N5" s="120" t="str">
        <f ca="1">MID(CELL("filename",A1), FIND("[",CELL("filename",A1))+1, FIND("]",CELL("filename",A1))-FIND("[",CELL("filename",A1))-6)</f>
        <v>SFJ2020A</v>
      </c>
      <c r="O5" s="121">
        <f ca="1">IF(LEN(N5)=3,(IF(LEFT(N5,1)="ポ","0", VALUE(N5))),0)</f>
        <v>0</v>
      </c>
      <c r="P5" s="121">
        <f ca="1">IF(LEN(N5)=3,(IF(LEFT(N5,1)="ポ",VALUE(MID(N5,2,2)),"0")),0)</f>
        <v>0</v>
      </c>
      <c r="Q5" s="122"/>
      <c r="R5" s="123"/>
      <c r="S5" s="124"/>
      <c r="T5" s="125" t="str">
        <f ca="1">MID(CELL("filename",G1), FIND("[",CELL("filename",G1))+1, FIND("]",CELL("filename",G1))-FIND("[",CELL("filename",G1))-1)</f>
        <v>SFJ2020A.xlsx</v>
      </c>
      <c r="U5" s="123"/>
      <c r="V5" s="123"/>
      <c r="W5" s="124"/>
      <c r="X5" s="122"/>
      <c r="Y5" s="123"/>
      <c r="Z5" s="123"/>
      <c r="AA5" s="124"/>
      <c r="AB5" s="116" t="str">
        <f>Q46</f>
        <v>で下さい</v>
      </c>
      <c r="AC5" s="118"/>
      <c r="AD5" s="3"/>
      <c r="AE5" s="3"/>
    </row>
    <row r="6" spans="1:31" ht="14.25" thickTop="1" x14ac:dyDescent="0.15">
      <c r="A6" s="29"/>
      <c r="B6" s="15"/>
      <c r="C6" s="16"/>
      <c r="D6" s="211" t="str">
        <f ca="1">N54</f>
        <v/>
      </c>
      <c r="E6" s="211"/>
      <c r="F6" s="211"/>
      <c r="G6" s="16"/>
      <c r="H6" s="16"/>
      <c r="I6" s="17"/>
      <c r="J6" s="30"/>
      <c r="K6" s="147"/>
      <c r="L6" s="27"/>
      <c r="M6" s="3"/>
      <c r="N6" s="3"/>
      <c r="O6" s="3"/>
      <c r="P6" s="3"/>
      <c r="Q6" s="3"/>
      <c r="R6" s="3"/>
      <c r="S6" s="3"/>
      <c r="T6" s="3"/>
      <c r="U6" s="3"/>
      <c r="V6" s="3"/>
      <c r="W6" s="3"/>
      <c r="X6" s="3"/>
      <c r="Y6" s="3"/>
      <c r="Z6" s="3"/>
      <c r="AA6" s="3"/>
      <c r="AB6" s="3"/>
      <c r="AC6" s="3"/>
      <c r="AD6" s="3"/>
      <c r="AE6" s="3"/>
    </row>
    <row r="7" spans="1:31" hidden="1" x14ac:dyDescent="0.15">
      <c r="A7" s="29"/>
      <c r="B7" s="18"/>
      <c r="C7" s="19"/>
      <c r="D7" s="19"/>
      <c r="E7" s="212" t="str">
        <f>S7</f>
        <v/>
      </c>
      <c r="F7" s="213"/>
      <c r="G7" s="213"/>
      <c r="H7" s="213"/>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
      </c>
      <c r="T7" s="130" t="s">
        <v>128</v>
      </c>
      <c r="U7" s="130"/>
      <c r="V7" s="130"/>
      <c r="W7" s="27"/>
      <c r="X7" s="3"/>
      <c r="Y7" s="3"/>
      <c r="Z7" s="3"/>
      <c r="AA7" s="3"/>
      <c r="AB7" s="3"/>
      <c r="AC7" s="3"/>
      <c r="AD7" s="3"/>
      <c r="AE7" s="3"/>
    </row>
    <row r="8" spans="1:31" ht="15" hidden="1" customHeight="1" x14ac:dyDescent="0.15">
      <c r="A8" s="29"/>
      <c r="B8" s="21"/>
      <c r="C8" s="87" t="s">
        <v>53</v>
      </c>
      <c r="D8" s="64" t="s">
        <v>37</v>
      </c>
      <c r="E8" s="214"/>
      <c r="F8" s="214"/>
      <c r="G8" s="214"/>
      <c r="H8" s="214"/>
      <c r="I8" s="22"/>
      <c r="J8" s="30"/>
      <c r="K8" s="147"/>
      <c r="L8" s="27"/>
      <c r="M8" s="3"/>
      <c r="N8" s="55"/>
      <c r="O8" s="3"/>
      <c r="P8" s="3"/>
      <c r="Q8" s="3"/>
      <c r="R8" s="27"/>
      <c r="S8" s="27"/>
      <c r="T8" s="27"/>
      <c r="U8" s="27"/>
      <c r="V8" s="27"/>
      <c r="W8" s="27"/>
      <c r="X8" s="3"/>
      <c r="Y8" s="3"/>
      <c r="Z8" s="3"/>
      <c r="AA8" s="3"/>
      <c r="AB8" s="3"/>
      <c r="AC8" s="3"/>
      <c r="AD8" s="3"/>
      <c r="AE8" s="3"/>
    </row>
    <row r="9" spans="1:31" ht="14.25" x14ac:dyDescent="0.15">
      <c r="A9" s="29"/>
      <c r="B9" s="21"/>
      <c r="C9" s="88"/>
      <c r="D9" s="19"/>
      <c r="E9" s="214"/>
      <c r="F9" s="214"/>
      <c r="G9" s="214"/>
      <c r="H9" s="214"/>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x14ac:dyDescent="0.15">
      <c r="A10" s="29"/>
      <c r="B10" s="21"/>
      <c r="C10" s="87" t="s">
        <v>54</v>
      </c>
      <c r="D10" s="64" t="s">
        <v>4</v>
      </c>
      <c r="E10" s="194" t="s">
        <v>30</v>
      </c>
      <c r="F10" s="194"/>
      <c r="G10" s="194"/>
      <c r="H10" s="194"/>
      <c r="I10" s="22"/>
      <c r="J10" s="30"/>
      <c r="K10" s="147"/>
      <c r="L10" s="27"/>
      <c r="M10" s="3"/>
      <c r="N10" s="3"/>
      <c r="O10" s="3"/>
      <c r="P10" s="3"/>
      <c r="Q10" s="3"/>
      <c r="R10" s="3"/>
      <c r="S10" s="3"/>
      <c r="T10" s="3"/>
      <c r="U10" s="3"/>
      <c r="V10" s="3"/>
      <c r="W10" s="3"/>
      <c r="X10" s="3"/>
      <c r="Y10" s="3"/>
      <c r="Z10" s="3"/>
      <c r="AA10" s="3"/>
      <c r="AB10" s="3"/>
      <c r="AC10" s="3"/>
      <c r="AD10" s="3"/>
      <c r="AE10" s="3"/>
    </row>
    <row r="11" spans="1:31" ht="14.25" x14ac:dyDescent="0.15">
      <c r="A11" s="29"/>
      <c r="B11" s="21"/>
      <c r="C11" s="89"/>
      <c r="D11" s="1"/>
      <c r="E11" s="194"/>
      <c r="F11" s="194"/>
      <c r="G11" s="194"/>
      <c r="H11" s="194"/>
      <c r="I11" s="22"/>
      <c r="J11" s="30"/>
      <c r="K11" s="147"/>
      <c r="L11" s="27"/>
      <c r="M11" s="5" t="s">
        <v>111</v>
      </c>
      <c r="N11" s="84" t="s">
        <v>4</v>
      </c>
      <c r="O11" s="105" t="s">
        <v>196</v>
      </c>
      <c r="P11" s="105" t="s">
        <v>197</v>
      </c>
      <c r="Q11" s="105" t="s">
        <v>198</v>
      </c>
      <c r="R11" s="105" t="s">
        <v>191</v>
      </c>
      <c r="S11" s="105" t="s">
        <v>199</v>
      </c>
      <c r="T11" s="105" t="s">
        <v>192</v>
      </c>
      <c r="U11" s="105"/>
      <c r="V11" s="3" t="s">
        <v>128</v>
      </c>
      <c r="W11" s="3"/>
      <c r="X11" s="3"/>
      <c r="Y11" s="3"/>
      <c r="Z11" s="3"/>
      <c r="AA11" s="3"/>
      <c r="AB11" s="3"/>
      <c r="AC11" s="3"/>
      <c r="AD11" s="3"/>
      <c r="AE11" s="3"/>
    </row>
    <row r="12" spans="1:31" ht="15" customHeight="1" x14ac:dyDescent="0.15">
      <c r="A12" s="29"/>
      <c r="B12" s="21"/>
      <c r="C12" s="90" t="s">
        <v>208</v>
      </c>
      <c r="D12" s="65" t="s">
        <v>4</v>
      </c>
      <c r="E12" s="207" t="s">
        <v>36</v>
      </c>
      <c r="F12" s="194"/>
      <c r="G12" s="194"/>
      <c r="H12" s="194"/>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x14ac:dyDescent="0.15">
      <c r="A13" s="29"/>
      <c r="B13" s="21"/>
      <c r="C13" s="87" t="s">
        <v>209</v>
      </c>
      <c r="D13" s="65" t="s">
        <v>207</v>
      </c>
      <c r="E13" s="207"/>
      <c r="F13" s="194"/>
      <c r="G13" s="194"/>
      <c r="H13" s="194"/>
      <c r="I13" s="22"/>
      <c r="J13" s="30"/>
      <c r="K13" s="147"/>
      <c r="L13" s="27"/>
      <c r="M13" s="3"/>
      <c r="N13" s="7" t="str">
        <f>LEFT(O11,2)</f>
        <v>Ｓ．</v>
      </c>
      <c r="O13" s="84" t="s">
        <v>238</v>
      </c>
      <c r="P13" s="84" t="s">
        <v>239</v>
      </c>
      <c r="Q13" s="84" t="s">
        <v>240</v>
      </c>
      <c r="R13" s="84" t="s">
        <v>241</v>
      </c>
      <c r="S13" s="84" t="s">
        <v>35</v>
      </c>
      <c r="T13" s="84" t="s">
        <v>35</v>
      </c>
      <c r="U13" s="84" t="s">
        <v>35</v>
      </c>
      <c r="V13" s="84" t="s">
        <v>35</v>
      </c>
      <c r="W13" s="84" t="s">
        <v>35</v>
      </c>
      <c r="X13" s="84" t="s">
        <v>35</v>
      </c>
      <c r="Y13" s="3"/>
      <c r="Z13" s="3"/>
      <c r="AA13" s="3"/>
      <c r="AB13" s="3"/>
      <c r="AC13" s="3"/>
      <c r="AD13" s="3"/>
      <c r="AE13" s="3"/>
    </row>
    <row r="14" spans="1:31" ht="14.25" x14ac:dyDescent="0.15">
      <c r="A14" s="29"/>
      <c r="B14" s="21"/>
      <c r="C14" s="89"/>
      <c r="D14" s="1"/>
      <c r="E14" s="1"/>
      <c r="F14" s="1"/>
      <c r="G14" s="1"/>
      <c r="H14" s="1"/>
      <c r="I14" s="22"/>
      <c r="J14" s="30"/>
      <c r="K14" s="147"/>
      <c r="L14" s="27"/>
      <c r="M14" s="3"/>
      <c r="N14" s="7" t="str">
        <f>LEFT(P11,2)</f>
        <v>Ａ．</v>
      </c>
      <c r="O14" s="84" t="s">
        <v>236</v>
      </c>
      <c r="P14" s="84" t="s">
        <v>213</v>
      </c>
      <c r="Q14" s="84" t="s">
        <v>214</v>
      </c>
      <c r="R14" s="84" t="s">
        <v>215</v>
      </c>
      <c r="S14" s="84" t="s">
        <v>216</v>
      </c>
      <c r="T14" s="84" t="s">
        <v>217</v>
      </c>
      <c r="U14" s="84" t="s">
        <v>218</v>
      </c>
      <c r="V14" s="84" t="s">
        <v>219</v>
      </c>
      <c r="W14" s="84" t="s">
        <v>220</v>
      </c>
      <c r="X14" s="84" t="s">
        <v>221</v>
      </c>
      <c r="Y14" s="3"/>
      <c r="Z14" s="3"/>
      <c r="AA14" s="3"/>
      <c r="AB14" s="3"/>
      <c r="AC14" s="3"/>
      <c r="AD14" s="3"/>
      <c r="AE14" s="3"/>
    </row>
    <row r="15" spans="1:31" x14ac:dyDescent="0.15">
      <c r="A15" s="29"/>
      <c r="B15" s="21"/>
      <c r="C15" s="192" t="s">
        <v>55</v>
      </c>
      <c r="D15" s="197"/>
      <c r="E15" s="198"/>
      <c r="F15" s="198"/>
      <c r="G15" s="198"/>
      <c r="H15" s="199"/>
      <c r="I15" s="22"/>
      <c r="J15" s="30"/>
      <c r="K15" s="147"/>
      <c r="L15" s="27"/>
      <c r="M15" s="3"/>
      <c r="N15" s="7" t="str">
        <f>LEFT(Q11,2)</f>
        <v>Ｂ．</v>
      </c>
      <c r="O15" s="84" t="s">
        <v>235</v>
      </c>
      <c r="P15" s="84" t="s">
        <v>222</v>
      </c>
      <c r="Q15" s="84" t="s">
        <v>223</v>
      </c>
      <c r="R15" s="84" t="s">
        <v>224</v>
      </c>
      <c r="S15" s="84" t="s">
        <v>225</v>
      </c>
      <c r="T15" s="84" t="s">
        <v>232</v>
      </c>
      <c r="U15" s="84" t="s">
        <v>226</v>
      </c>
      <c r="V15" s="84" t="s">
        <v>227</v>
      </c>
      <c r="W15" s="84" t="s">
        <v>228</v>
      </c>
      <c r="X15" s="84" t="s">
        <v>156</v>
      </c>
      <c r="Y15" s="3"/>
      <c r="Z15" s="3"/>
      <c r="AA15" s="3"/>
      <c r="AB15" s="3"/>
      <c r="AC15" s="3"/>
      <c r="AD15" s="3"/>
      <c r="AE15" s="3"/>
    </row>
    <row r="16" spans="1:31" x14ac:dyDescent="0.15">
      <c r="A16" s="29"/>
      <c r="B16" s="21"/>
      <c r="C16" s="193"/>
      <c r="D16" s="200"/>
      <c r="E16" s="201"/>
      <c r="F16" s="201"/>
      <c r="G16" s="201"/>
      <c r="H16" s="202"/>
      <c r="I16" s="22"/>
      <c r="J16" s="30"/>
      <c r="K16" s="147"/>
      <c r="L16" s="27"/>
      <c r="M16" s="3"/>
      <c r="N16" s="7" t="str">
        <f>LEFT(R11,2)</f>
        <v>Ｃ．</v>
      </c>
      <c r="O16" s="84" t="s">
        <v>193</v>
      </c>
      <c r="P16" s="84" t="s">
        <v>157</v>
      </c>
      <c r="Q16" s="84" t="s">
        <v>158</v>
      </c>
      <c r="R16" s="84" t="s">
        <v>159</v>
      </c>
      <c r="S16" s="84" t="s">
        <v>160</v>
      </c>
      <c r="T16" s="84" t="s">
        <v>161</v>
      </c>
      <c r="U16" s="84" t="s">
        <v>162</v>
      </c>
      <c r="V16" s="84" t="s">
        <v>156</v>
      </c>
      <c r="W16" s="84" t="s">
        <v>156</v>
      </c>
      <c r="X16" s="84" t="s">
        <v>156</v>
      </c>
      <c r="Y16" s="3"/>
      <c r="Z16" s="3"/>
      <c r="AA16" s="3"/>
      <c r="AB16" s="3"/>
      <c r="AC16" s="3"/>
      <c r="AD16" s="3"/>
      <c r="AE16" s="3"/>
    </row>
    <row r="17" spans="1:31" x14ac:dyDescent="0.15">
      <c r="A17" s="29"/>
      <c r="B17" s="21"/>
      <c r="C17" s="1"/>
      <c r="D17" s="1"/>
      <c r="E17" s="1"/>
      <c r="F17" s="1"/>
      <c r="G17" s="1"/>
      <c r="H17" s="1"/>
      <c r="I17" s="22"/>
      <c r="J17" s="30"/>
      <c r="K17" s="147"/>
      <c r="L17" s="27"/>
      <c r="M17" s="3"/>
      <c r="N17" s="7" t="str">
        <f>LEFT(S11,2)</f>
        <v>Ｄ．</v>
      </c>
      <c r="O17" s="84" t="s">
        <v>233</v>
      </c>
      <c r="P17" s="84" t="s">
        <v>163</v>
      </c>
      <c r="Q17" s="84" t="s">
        <v>164</v>
      </c>
      <c r="R17" s="84" t="s">
        <v>165</v>
      </c>
      <c r="S17" s="84" t="s">
        <v>234</v>
      </c>
      <c r="T17" s="84" t="s">
        <v>166</v>
      </c>
      <c r="U17" s="84" t="s">
        <v>162</v>
      </c>
      <c r="V17" s="84" t="s">
        <v>156</v>
      </c>
      <c r="W17" s="84" t="s">
        <v>156</v>
      </c>
      <c r="X17" s="84" t="s">
        <v>156</v>
      </c>
      <c r="Y17" s="3"/>
      <c r="Z17" s="3"/>
      <c r="AA17" s="3"/>
      <c r="AB17" s="3"/>
      <c r="AC17" s="3"/>
      <c r="AD17" s="3"/>
      <c r="AE17" s="3"/>
    </row>
    <row r="18" spans="1:31" x14ac:dyDescent="0.15">
      <c r="A18" s="29"/>
      <c r="B18" s="21"/>
      <c r="C18" s="210" t="str">
        <f ca="1">N56</f>
        <v/>
      </c>
      <c r="D18" s="210"/>
      <c r="E18" s="210"/>
      <c r="F18" s="210"/>
      <c r="G18" s="210"/>
      <c r="H18" s="210"/>
      <c r="I18" s="22"/>
      <c r="J18" s="30"/>
      <c r="K18" s="147"/>
      <c r="L18" s="27"/>
      <c r="M18" s="3"/>
      <c r="N18" s="7" t="str">
        <f>LEFT(T11,2)</f>
        <v>Ｅ．</v>
      </c>
      <c r="O18" s="84" t="s">
        <v>167</v>
      </c>
      <c r="P18" s="84" t="s">
        <v>168</v>
      </c>
      <c r="Q18" s="84" t="s">
        <v>194</v>
      </c>
      <c r="R18" s="84" t="s">
        <v>229</v>
      </c>
      <c r="S18" s="84" t="s">
        <v>169</v>
      </c>
      <c r="T18" s="84" t="s">
        <v>195</v>
      </c>
      <c r="U18" s="84" t="s">
        <v>230</v>
      </c>
      <c r="V18" s="84" t="s">
        <v>231</v>
      </c>
      <c r="W18" s="84" t="s">
        <v>156</v>
      </c>
      <c r="X18" s="84" t="s">
        <v>156</v>
      </c>
      <c r="Y18" s="3"/>
      <c r="Z18" s="5" t="s">
        <v>176</v>
      </c>
      <c r="AA18" s="161" t="str">
        <f>IF(D20=N20, "エラー","OK")</f>
        <v>エラー</v>
      </c>
      <c r="AB18" s="3"/>
      <c r="AC18" s="3"/>
      <c r="AD18" s="3"/>
      <c r="AE18" s="3"/>
    </row>
    <row r="19" spans="1:31" ht="14.25" x14ac:dyDescent="0.1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177</v>
      </c>
      <c r="AA19" s="3"/>
      <c r="AB19" s="3"/>
      <c r="AC19" s="3"/>
      <c r="AD19" s="3"/>
      <c r="AE19" s="3"/>
    </row>
    <row r="20" spans="1:31" ht="15" customHeight="1" x14ac:dyDescent="0.15">
      <c r="A20" s="29"/>
      <c r="B20" s="21"/>
      <c r="C20" s="87" t="s">
        <v>10</v>
      </c>
      <c r="D20" s="64" t="s">
        <v>4</v>
      </c>
      <c r="E20" s="194" t="s">
        <v>26</v>
      </c>
      <c r="F20" s="194"/>
      <c r="G20" s="194"/>
      <c r="H20" s="194"/>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x14ac:dyDescent="0.15">
      <c r="A21" s="29"/>
      <c r="B21" s="21"/>
      <c r="C21" s="91"/>
      <c r="D21" s="1"/>
      <c r="E21" s="194"/>
      <c r="F21" s="194"/>
      <c r="G21" s="194"/>
      <c r="H21" s="194"/>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x14ac:dyDescent="0.15">
      <c r="A22" s="29"/>
      <c r="B22" s="21"/>
      <c r="C22" s="87" t="s">
        <v>32</v>
      </c>
      <c r="D22" s="64" t="s">
        <v>4</v>
      </c>
      <c r="E22" s="194" t="s">
        <v>33</v>
      </c>
      <c r="F22" s="194"/>
      <c r="G22" s="194"/>
      <c r="H22" s="194"/>
      <c r="I22" s="22"/>
      <c r="J22" s="30"/>
      <c r="K22" s="147"/>
      <c r="L22" s="27"/>
      <c r="M22" s="5" t="s">
        <v>32</v>
      </c>
      <c r="N22" s="84" t="s">
        <v>4</v>
      </c>
      <c r="O22" s="84">
        <v>1</v>
      </c>
      <c r="P22" s="84">
        <v>2</v>
      </c>
      <c r="Q22" s="84">
        <v>3</v>
      </c>
      <c r="R22" s="84">
        <v>4</v>
      </c>
      <c r="S22" s="84">
        <v>5</v>
      </c>
      <c r="T22" s="84" t="s">
        <v>21</v>
      </c>
      <c r="U22" s="3"/>
      <c r="V22" s="5" t="s">
        <v>176</v>
      </c>
      <c r="W22" s="161" t="str">
        <f>IF(D22=N22, "エラー","OK")</f>
        <v>エラー</v>
      </c>
      <c r="X22" s="3"/>
      <c r="Y22" s="3"/>
      <c r="Z22" s="3"/>
      <c r="AA22" s="3"/>
      <c r="AB22" s="3"/>
      <c r="AC22" s="3"/>
      <c r="AD22" s="3"/>
      <c r="AE22" s="3"/>
    </row>
    <row r="23" spans="1:31" x14ac:dyDescent="0.15">
      <c r="A23" s="29"/>
      <c r="B23" s="21"/>
      <c r="C23" s="2"/>
      <c r="D23" s="1"/>
      <c r="E23" s="194"/>
      <c r="F23" s="194"/>
      <c r="G23" s="194"/>
      <c r="H23" s="194"/>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x14ac:dyDescent="0.15">
      <c r="A24" s="29"/>
      <c r="B24" s="21"/>
      <c r="C24" s="87" t="str">
        <f>IF(D22&gt;=2, "所属機関1", "所属機関")</f>
        <v>所属機関1</v>
      </c>
      <c r="D24" s="59"/>
      <c r="E24" s="207" t="s">
        <v>189</v>
      </c>
      <c r="F24" s="194"/>
      <c r="G24" s="194"/>
      <c r="H24" s="194"/>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176</v>
      </c>
      <c r="W24" s="161" t="str">
        <f>IF(C24="","",IF(D24="","エラー","OK"))</f>
        <v>エラー</v>
      </c>
      <c r="X24" s="3"/>
      <c r="Y24" s="3"/>
      <c r="Z24" s="3"/>
      <c r="AA24" s="3"/>
      <c r="AB24" s="3"/>
      <c r="AC24" s="3"/>
      <c r="AD24" s="3"/>
      <c r="AE24" s="3"/>
    </row>
    <row r="25" spans="1:31" ht="15" customHeight="1" x14ac:dyDescent="0.15">
      <c r="A25" s="29"/>
      <c r="B25" s="21"/>
      <c r="C25" s="87" t="str">
        <f>IF(D22&gt;=2, "所属機関2", "")</f>
        <v>所属機関2</v>
      </c>
      <c r="D25" s="59"/>
      <c r="E25" s="207"/>
      <c r="F25" s="194"/>
      <c r="G25" s="194"/>
      <c r="H25" s="194"/>
      <c r="I25" s="22"/>
      <c r="J25" s="30"/>
      <c r="K25" s="147"/>
      <c r="L25" s="27"/>
      <c r="M25" s="3"/>
      <c r="N25" s="3"/>
      <c r="O25" s="3"/>
      <c r="P25" s="3"/>
      <c r="Q25" s="3"/>
      <c r="R25" s="3"/>
      <c r="S25" s="3"/>
      <c r="T25" s="3"/>
      <c r="U25" s="3"/>
      <c r="V25" s="5" t="s">
        <v>176</v>
      </c>
      <c r="W25" s="161" t="str">
        <f>IF(C25="","",IF(D25="","エラー","OK"))</f>
        <v>エラー</v>
      </c>
      <c r="X25" s="3"/>
      <c r="Y25" s="3"/>
      <c r="Z25" s="3"/>
      <c r="AA25" s="3"/>
      <c r="AB25" s="3"/>
      <c r="AC25" s="3"/>
      <c r="AD25" s="3"/>
      <c r="AE25" s="3"/>
    </row>
    <row r="26" spans="1:31" ht="15" customHeight="1" x14ac:dyDescent="0.15">
      <c r="A26" s="29"/>
      <c r="B26" s="21"/>
      <c r="C26" s="87" t="str">
        <f>IF(D22&gt;=3, "所属機関3", "")</f>
        <v>所属機関3</v>
      </c>
      <c r="D26" s="59"/>
      <c r="E26" s="207" t="s">
        <v>188</v>
      </c>
      <c r="F26" s="194"/>
      <c r="G26" s="194"/>
      <c r="H26" s="194"/>
      <c r="I26" s="22"/>
      <c r="J26" s="30"/>
      <c r="K26" s="147"/>
      <c r="L26" s="27"/>
      <c r="M26" s="5" t="s">
        <v>48</v>
      </c>
      <c r="N26" s="84"/>
      <c r="O26" s="84" t="s">
        <v>11</v>
      </c>
      <c r="P26" s="3"/>
      <c r="Q26" s="3"/>
      <c r="R26" s="3"/>
      <c r="S26" s="3"/>
      <c r="T26" s="3"/>
      <c r="U26" s="3"/>
      <c r="V26" s="5" t="s">
        <v>176</v>
      </c>
      <c r="W26" s="161" t="str">
        <f>IF(C26="","",IF(D26="","エラー","OK"))</f>
        <v>エラー</v>
      </c>
      <c r="X26" s="3"/>
      <c r="Y26" s="3"/>
      <c r="Z26" s="3"/>
      <c r="AA26" s="3"/>
      <c r="AB26" s="3"/>
      <c r="AC26" s="3"/>
      <c r="AD26" s="3"/>
      <c r="AE26" s="3"/>
    </row>
    <row r="27" spans="1:31" ht="15" customHeight="1" x14ac:dyDescent="0.15">
      <c r="A27" s="29"/>
      <c r="B27" s="21"/>
      <c r="C27" s="87" t="str">
        <f>IF(D22&gt;=4, "所属機関4", "")</f>
        <v>所属機関4</v>
      </c>
      <c r="D27" s="59"/>
      <c r="E27" s="203"/>
      <c r="F27" s="204"/>
      <c r="G27" s="204"/>
      <c r="H27" s="204"/>
      <c r="I27" s="22"/>
      <c r="J27" s="30"/>
      <c r="K27" s="147"/>
      <c r="L27" s="27"/>
      <c r="M27" s="3"/>
      <c r="N27" s="3"/>
      <c r="O27" s="3"/>
      <c r="P27" s="3"/>
      <c r="Q27" s="3"/>
      <c r="R27" s="3"/>
      <c r="S27" s="3"/>
      <c r="T27" s="3"/>
      <c r="U27" s="3"/>
      <c r="V27" s="5" t="s">
        <v>176</v>
      </c>
      <c r="W27" s="161" t="str">
        <f>IF(C27="","",IF(D27="","エラー","OK"))</f>
        <v>エラー</v>
      </c>
      <c r="X27" s="3"/>
      <c r="Y27" s="3"/>
      <c r="Z27" s="3"/>
      <c r="AA27" s="3"/>
      <c r="AB27" s="3"/>
      <c r="AC27" s="3"/>
      <c r="AD27" s="3"/>
      <c r="AE27" s="3"/>
    </row>
    <row r="28" spans="1:31" ht="15" customHeight="1" x14ac:dyDescent="0.15">
      <c r="A28" s="29"/>
      <c r="B28" s="21"/>
      <c r="C28" s="87" t="str">
        <f>IF(D22&gt;=5, "所属機関5", "")</f>
        <v>所属機関5</v>
      </c>
      <c r="D28" s="59"/>
      <c r="E28" s="208" t="s">
        <v>31</v>
      </c>
      <c r="F28" s="209"/>
      <c r="G28" s="209"/>
      <c r="H28" s="209"/>
      <c r="I28" s="22"/>
      <c r="J28" s="30"/>
      <c r="K28" s="147"/>
      <c r="L28" s="27"/>
      <c r="M28" s="3"/>
      <c r="N28" s="3"/>
      <c r="O28" s="3"/>
      <c r="P28" s="3"/>
      <c r="Q28" s="3"/>
      <c r="R28" s="3"/>
      <c r="S28" s="3"/>
      <c r="T28" s="3"/>
      <c r="U28" s="3"/>
      <c r="V28" s="5" t="s">
        <v>176</v>
      </c>
      <c r="W28" s="161" t="str">
        <f>IF(C28="","",IF(D28="","エラー","OK"))</f>
        <v>エラー</v>
      </c>
      <c r="X28" s="3"/>
      <c r="Y28" s="3"/>
      <c r="Z28" s="3"/>
      <c r="AA28" s="3"/>
      <c r="AB28" s="3"/>
      <c r="AC28" s="3"/>
      <c r="AD28" s="3"/>
      <c r="AE28" s="3"/>
    </row>
    <row r="29" spans="1:31" x14ac:dyDescent="0.15">
      <c r="A29" s="29"/>
      <c r="B29" s="21"/>
      <c r="C29" s="2" t="str">
        <f>IF(D27=1, 所属1, "")</f>
        <v/>
      </c>
      <c r="D29" s="1"/>
      <c r="E29" s="195" t="s">
        <v>179</v>
      </c>
      <c r="F29" s="196"/>
      <c r="G29" s="196"/>
      <c r="H29" s="196"/>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x14ac:dyDescent="0.15">
      <c r="A30" s="29"/>
      <c r="B30" s="21"/>
      <c r="C30" s="6"/>
      <c r="D30" s="7" t="s">
        <v>9</v>
      </c>
      <c r="E30" s="7" t="s">
        <v>17</v>
      </c>
      <c r="F30" s="7" t="s">
        <v>18</v>
      </c>
      <c r="G30" s="7" t="s">
        <v>19</v>
      </c>
      <c r="H30" s="7" t="s">
        <v>29</v>
      </c>
      <c r="I30" s="22"/>
      <c r="J30" s="30"/>
      <c r="K30" s="147"/>
      <c r="L30" s="27"/>
      <c r="M30" s="5" t="s">
        <v>49</v>
      </c>
      <c r="N30" s="5"/>
      <c r="O30" s="5"/>
      <c r="P30" s="7" t="s">
        <v>29</v>
      </c>
      <c r="Q30" s="7" t="s">
        <v>17</v>
      </c>
      <c r="R30" s="7" t="s">
        <v>176</v>
      </c>
      <c r="S30" s="3"/>
      <c r="T30" s="3"/>
      <c r="U30" s="3"/>
      <c r="V30" s="3"/>
      <c r="W30" s="3"/>
      <c r="X30" s="3"/>
      <c r="Y30" s="3"/>
      <c r="Z30" s="3"/>
      <c r="AA30" s="3"/>
      <c r="AB30" s="3"/>
      <c r="AC30" s="3"/>
      <c r="AD30" s="3"/>
      <c r="AE30" s="3"/>
    </row>
    <row r="31" spans="1:31" ht="15" customHeight="1" x14ac:dyDescent="0.15">
      <c r="A31" s="29"/>
      <c r="B31" s="21"/>
      <c r="C31" s="87" t="s">
        <v>82</v>
      </c>
      <c r="D31" s="59"/>
      <c r="E31" s="64" t="s">
        <v>4</v>
      </c>
      <c r="F31" s="64" t="s">
        <v>206</v>
      </c>
      <c r="G31" s="64"/>
      <c r="H31" s="66" t="s">
        <v>242</v>
      </c>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f>IF($H$31=$O$26,$D$31, "")</f>
        <v>0</v>
      </c>
      <c r="Q31" s="84" t="str">
        <f>IF($H$31=$O$26, RIGHT($E$31, LEN($E$31)-2), "")</f>
        <v>で下さい</v>
      </c>
      <c r="R31" s="161" t="str">
        <f>IF($D$31="","エラー",IF($E$31="","エラー",IF($E$31="選んで下さい","エラー","OK")))</f>
        <v>エラー</v>
      </c>
      <c r="S31" s="3"/>
      <c r="T31" s="3"/>
      <c r="U31" s="3"/>
      <c r="V31" s="3"/>
      <c r="W31" s="3"/>
      <c r="X31" s="3"/>
      <c r="Y31" s="3"/>
      <c r="Z31" s="3"/>
      <c r="AA31" s="3"/>
      <c r="AB31" s="3"/>
      <c r="AC31" s="3"/>
      <c r="AD31" s="3"/>
      <c r="AE31" s="3"/>
    </row>
    <row r="32" spans="1:31" ht="15" customHeight="1" x14ac:dyDescent="0.15">
      <c r="A32" s="29"/>
      <c r="B32" s="21"/>
      <c r="C32" s="87" t="str">
        <f>IF(D20&gt;=2,"氏名2", "")</f>
        <v>氏名2</v>
      </c>
      <c r="D32" s="59"/>
      <c r="E32" s="64" t="s">
        <v>206</v>
      </c>
      <c r="F32" s="64" t="s">
        <v>206</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x14ac:dyDescent="0.15">
      <c r="A33" s="29"/>
      <c r="B33" s="21"/>
      <c r="C33" s="87" t="str">
        <f>IF(D20&gt;=3,"氏名3", "")</f>
        <v>氏名3</v>
      </c>
      <c r="D33" s="59"/>
      <c r="E33" s="64" t="s">
        <v>206</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x14ac:dyDescent="0.15">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x14ac:dyDescent="0.15">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x14ac:dyDescent="0.15">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x14ac:dyDescent="0.15">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x14ac:dyDescent="0.15">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x14ac:dyDescent="0.15">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x14ac:dyDescent="0.15">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x14ac:dyDescent="0.15">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x14ac:dyDescent="0.15">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x14ac:dyDescent="0.15">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x14ac:dyDescent="0.15">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x14ac:dyDescent="0.15">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x14ac:dyDescent="0.15">
      <c r="A46" s="29"/>
      <c r="B46" s="68"/>
      <c r="C46" s="69"/>
      <c r="D46" s="70"/>
      <c r="E46" s="71"/>
      <c r="F46" s="71"/>
      <c r="G46" s="71"/>
      <c r="H46" s="72"/>
      <c r="I46" s="73"/>
      <c r="J46" s="30"/>
      <c r="K46" s="147"/>
      <c r="L46" s="27"/>
      <c r="M46" s="3"/>
      <c r="N46" s="3"/>
      <c r="O46" s="3"/>
      <c r="P46" s="84" t="str">
        <f>CONCATENATE(P31, P32, P33, P34, P35, P36, P37, P38, P39, P40, P41, P42, P43, P44, P45)</f>
        <v>0</v>
      </c>
      <c r="Q46" s="84" t="str">
        <f>CONCATENATE(Q31, Q32, Q33, Q34, Q35, Q36, Q37, Q38, Q39, Q40, Q41, Q42, Q43, Q44, Q45)</f>
        <v>で下さい</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x14ac:dyDescent="0.1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x14ac:dyDescent="0.15">
      <c r="A48" s="29"/>
      <c r="B48" s="21"/>
      <c r="C48" s="87" t="s">
        <v>83</v>
      </c>
      <c r="D48" s="54"/>
      <c r="E48" s="70"/>
      <c r="F48" s="70"/>
      <c r="G48" s="70"/>
      <c r="H48" s="70"/>
      <c r="I48" s="73"/>
      <c r="J48" s="30"/>
      <c r="K48" s="147"/>
      <c r="L48" s="27"/>
      <c r="M48" s="5" t="s">
        <v>131</v>
      </c>
      <c r="N48" s="177" t="str">
        <f>IF(R51="未使用", Q49,R49)</f>
        <v>本申込書は以前の大会の申込書です．使用出来ません．</v>
      </c>
      <c r="O48" s="178"/>
      <c r="P48" s="3"/>
      <c r="Q48" s="7" t="s">
        <v>153</v>
      </c>
      <c r="R48" s="7" t="s">
        <v>154</v>
      </c>
      <c r="S48" s="3" t="s">
        <v>152</v>
      </c>
      <c r="T48" s="3" t="s">
        <v>152</v>
      </c>
      <c r="U48" s="3"/>
      <c r="V48" s="3"/>
      <c r="W48" s="3"/>
      <c r="X48" s="3"/>
      <c r="Y48" s="3"/>
      <c r="Z48" s="3"/>
      <c r="AA48" s="3"/>
      <c r="AB48" s="3"/>
      <c r="AC48" s="3"/>
      <c r="AD48" s="3"/>
      <c r="AE48" s="3"/>
    </row>
    <row r="49" spans="1:31" ht="15" customHeight="1" x14ac:dyDescent="0.15">
      <c r="A49" s="29"/>
      <c r="B49" s="21"/>
      <c r="C49" s="87" t="s">
        <v>84</v>
      </c>
      <c r="D49" s="54"/>
      <c r="E49" s="70"/>
      <c r="F49" s="70"/>
      <c r="G49" s="70"/>
      <c r="H49" s="70"/>
      <c r="I49" s="73"/>
      <c r="J49" s="30"/>
      <c r="K49" s="147"/>
      <c r="L49" s="27"/>
      <c r="M49" s="5" t="s">
        <v>99</v>
      </c>
      <c r="N49" s="182">
        <f>N69</f>
        <v>43987</v>
      </c>
      <c r="O49" s="183"/>
      <c r="P49" s="3"/>
      <c r="Q49" s="149" t="s">
        <v>150</v>
      </c>
      <c r="R49" s="104" t="s">
        <v>174</v>
      </c>
      <c r="S49" s="3" t="s">
        <v>152</v>
      </c>
      <c r="T49" s="3" t="s">
        <v>152</v>
      </c>
      <c r="U49" s="3"/>
      <c r="V49" s="3"/>
      <c r="W49" s="3"/>
      <c r="X49" s="3"/>
      <c r="Y49" s="3"/>
      <c r="Z49" s="3"/>
      <c r="AA49" s="3"/>
      <c r="AB49" s="3"/>
      <c r="AC49" s="3"/>
      <c r="AD49" s="3"/>
      <c r="AE49" s="3"/>
    </row>
    <row r="50" spans="1:31" ht="15" customHeight="1" x14ac:dyDescent="0.15">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x14ac:dyDescent="0.15">
      <c r="A51" s="29"/>
      <c r="B51" s="21"/>
      <c r="C51" s="87" t="s">
        <v>86</v>
      </c>
      <c r="D51" s="54"/>
      <c r="E51" s="70"/>
      <c r="F51" s="70"/>
      <c r="G51" s="70"/>
      <c r="H51" s="70"/>
      <c r="I51" s="73"/>
      <c r="J51" s="30"/>
      <c r="K51" s="147"/>
      <c r="L51" s="27"/>
      <c r="M51" s="5" t="s">
        <v>130</v>
      </c>
      <c r="N51" s="182">
        <f>N49+N50</f>
        <v>44352</v>
      </c>
      <c r="O51" s="183"/>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x14ac:dyDescent="0.15">
      <c r="A52" s="29"/>
      <c r="B52" s="21"/>
      <c r="C52" s="87" t="s">
        <v>87</v>
      </c>
      <c r="D52" s="54"/>
      <c r="E52" s="70"/>
      <c r="F52" s="70"/>
      <c r="G52" s="70"/>
      <c r="H52" s="70"/>
      <c r="I52" s="73"/>
      <c r="J52" s="30"/>
      <c r="K52" s="147"/>
      <c r="L52" s="27"/>
      <c r="M52" s="5" t="s">
        <v>102</v>
      </c>
      <c r="N52" s="182">
        <f ca="1">TODAY()</f>
        <v>43949</v>
      </c>
      <c r="O52" s="183"/>
      <c r="P52" s="3"/>
      <c r="Q52" s="3"/>
      <c r="R52" s="3"/>
      <c r="S52" s="3"/>
      <c r="T52" s="3"/>
      <c r="U52" s="3"/>
      <c r="V52" s="3"/>
      <c r="W52" s="3"/>
      <c r="X52" s="3"/>
      <c r="Y52" s="3"/>
      <c r="Z52" s="3"/>
      <c r="AA52" s="3"/>
      <c r="AB52" s="3"/>
      <c r="AC52" s="3"/>
      <c r="AD52" s="3"/>
      <c r="AE52" s="3"/>
    </row>
    <row r="53" spans="1:31" x14ac:dyDescent="0.15">
      <c r="A53" s="29"/>
      <c r="B53" s="21"/>
      <c r="C53" s="1"/>
      <c r="D53" s="1"/>
      <c r="E53" s="71"/>
      <c r="F53" s="71"/>
      <c r="G53" s="71"/>
      <c r="H53" s="71"/>
      <c r="I53" s="73"/>
      <c r="J53" s="30"/>
      <c r="K53" s="147"/>
      <c r="L53" s="27"/>
      <c r="M53" s="5" t="s">
        <v>100</v>
      </c>
      <c r="N53" s="177" t="str">
        <f ca="1">IF(N52&gt;N51, IF(N48=Q49, N48, CONCATENATE("講演申込締切 :",TEXT(N49, "ggge年m月d日(aaa)"), "必着")),CONCATENATE("講演申込締切 :",TEXT(N49, "ggge年m月d日(aaa)"), "厳守"))</f>
        <v>講演申込締切 :令和2年6月5日(金)厳守</v>
      </c>
      <c r="O53" s="184"/>
      <c r="P53" s="27"/>
      <c r="Q53" s="3"/>
      <c r="R53" s="3"/>
      <c r="S53" s="3"/>
      <c r="T53" s="3"/>
      <c r="U53" s="3"/>
      <c r="V53" s="3"/>
      <c r="W53" s="3"/>
      <c r="X53" s="3"/>
      <c r="Y53" s="3"/>
      <c r="Z53" s="3"/>
      <c r="AA53" s="3"/>
      <c r="AB53" s="3"/>
      <c r="AC53" s="3"/>
      <c r="AD53" s="3"/>
      <c r="AE53" s="3"/>
    </row>
    <row r="54" spans="1:31" x14ac:dyDescent="0.15">
      <c r="A54" s="29"/>
      <c r="B54" s="21"/>
      <c r="C54" s="210" t="str">
        <f ca="1">N56</f>
        <v/>
      </c>
      <c r="D54" s="210"/>
      <c r="E54" s="210"/>
      <c r="F54" s="210"/>
      <c r="G54" s="210"/>
      <c r="H54" s="210"/>
      <c r="I54" s="73"/>
      <c r="J54" s="30"/>
      <c r="K54" s="147"/>
      <c r="L54" s="27"/>
      <c r="M54" s="5" t="s">
        <v>155</v>
      </c>
      <c r="N54" s="177" t="str">
        <f ca="1">IF(N52&gt;N51,IF(N48=Q49,"",R49),"")</f>
        <v/>
      </c>
      <c r="O54" s="184"/>
      <c r="P54" s="3"/>
      <c r="Q54" s="3"/>
      <c r="R54" s="3"/>
      <c r="S54" s="3"/>
      <c r="T54" s="3"/>
      <c r="U54" s="3"/>
      <c r="V54" s="3"/>
      <c r="W54" s="3"/>
      <c r="X54" s="3"/>
      <c r="Y54" s="3"/>
      <c r="Z54" s="3"/>
      <c r="AA54" s="3"/>
      <c r="AB54" s="3"/>
      <c r="AC54" s="3"/>
      <c r="AD54" s="3"/>
      <c r="AE54" s="3"/>
    </row>
    <row r="55" spans="1:31" ht="14.25" x14ac:dyDescent="0.15">
      <c r="A55" s="29"/>
      <c r="B55" s="21"/>
      <c r="C55" s="92" t="s">
        <v>23</v>
      </c>
      <c r="D55" s="36" t="s">
        <v>24</v>
      </c>
      <c r="E55" s="71"/>
      <c r="F55" s="71"/>
      <c r="G55" s="71"/>
      <c r="H55" s="71"/>
      <c r="I55" s="73"/>
      <c r="J55" s="30"/>
      <c r="K55" s="147"/>
      <c r="L55" s="27"/>
      <c r="M55" s="5" t="s">
        <v>103</v>
      </c>
      <c r="N55" s="177"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184"/>
      <c r="P55" s="27"/>
      <c r="Q55" s="3"/>
      <c r="R55" s="3"/>
      <c r="S55" s="3"/>
      <c r="T55" s="3"/>
      <c r="U55" s="3"/>
      <c r="V55" s="3"/>
      <c r="W55" s="3"/>
      <c r="X55" s="3"/>
      <c r="Y55" s="3"/>
      <c r="Z55" s="3"/>
      <c r="AA55" s="3"/>
      <c r="AB55" s="3"/>
      <c r="AC55" s="3"/>
      <c r="AD55" s="3"/>
      <c r="AE55" s="3"/>
    </row>
    <row r="56" spans="1:31" x14ac:dyDescent="0.15">
      <c r="A56" s="29"/>
      <c r="B56" s="21"/>
      <c r="C56" s="192" t="s">
        <v>58</v>
      </c>
      <c r="D56" s="197"/>
      <c r="E56" s="198"/>
      <c r="F56" s="198"/>
      <c r="G56" s="198"/>
      <c r="H56" s="199"/>
      <c r="I56" s="22"/>
      <c r="J56" s="30"/>
      <c r="K56" s="147"/>
      <c r="L56" s="27"/>
      <c r="M56" s="5" t="s">
        <v>104</v>
      </c>
      <c r="N56" s="177" t="str">
        <f ca="1">IF(N52&gt;N51, N48, "")</f>
        <v/>
      </c>
      <c r="O56" s="184"/>
      <c r="P56" s="3"/>
      <c r="Q56" s="3"/>
      <c r="R56" s="3"/>
      <c r="S56" s="3"/>
      <c r="T56" s="3"/>
      <c r="U56" s="3"/>
      <c r="V56" s="3"/>
      <c r="W56" s="3"/>
      <c r="X56" s="3"/>
      <c r="Y56" s="3"/>
      <c r="Z56" s="3"/>
      <c r="AA56" s="3"/>
      <c r="AB56" s="3"/>
      <c r="AC56" s="3"/>
      <c r="AD56" s="3"/>
      <c r="AE56" s="3"/>
    </row>
    <row r="57" spans="1:31" x14ac:dyDescent="0.15">
      <c r="A57" s="29"/>
      <c r="B57" s="21"/>
      <c r="C57" s="193"/>
      <c r="D57" s="200"/>
      <c r="E57" s="201"/>
      <c r="F57" s="201"/>
      <c r="G57" s="201"/>
      <c r="H57" s="202"/>
      <c r="I57" s="22"/>
      <c r="J57" s="30"/>
      <c r="K57" s="147"/>
      <c r="L57" s="27"/>
      <c r="M57" s="5" t="s">
        <v>132</v>
      </c>
      <c r="N57" s="177"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184"/>
      <c r="P57" s="3"/>
      <c r="Q57" s="5" t="s">
        <v>109</v>
      </c>
      <c r="R57" s="82" t="str">
        <f>確認シート!L48</f>
        <v>エラー有</v>
      </c>
      <c r="S57" s="3"/>
      <c r="T57" s="3"/>
      <c r="U57" s="3"/>
      <c r="V57" s="3"/>
      <c r="W57" s="3"/>
      <c r="X57" s="3"/>
      <c r="Y57" s="3"/>
      <c r="Z57" s="3"/>
      <c r="AA57" s="3"/>
      <c r="AB57" s="3"/>
      <c r="AC57" s="3"/>
      <c r="AD57" s="3"/>
      <c r="AE57" s="3"/>
    </row>
    <row r="58" spans="1:31" ht="14.25" x14ac:dyDescent="0.15">
      <c r="A58" s="29"/>
      <c r="B58" s="21"/>
      <c r="C58" s="89"/>
      <c r="D58" s="1"/>
      <c r="E58" s="1"/>
      <c r="F58" s="1"/>
      <c r="G58" s="1"/>
      <c r="H58" s="1"/>
      <c r="I58" s="22"/>
      <c r="J58" s="30"/>
      <c r="K58" s="147"/>
      <c r="L58" s="27"/>
      <c r="M58" s="5" t="s">
        <v>133</v>
      </c>
      <c r="N58" s="177" t="s">
        <v>200</v>
      </c>
      <c r="O58" s="184"/>
      <c r="P58" s="3"/>
      <c r="Q58" s="3"/>
      <c r="R58" s="3"/>
      <c r="S58" s="3"/>
      <c r="T58" s="3"/>
      <c r="U58" s="3"/>
      <c r="V58" s="3"/>
      <c r="W58" s="3"/>
      <c r="X58" s="3"/>
      <c r="Y58" s="3"/>
      <c r="Z58" s="3"/>
      <c r="AA58" s="3"/>
      <c r="AB58" s="3"/>
      <c r="AC58" s="3"/>
      <c r="AD58" s="3"/>
      <c r="AE58" s="3"/>
    </row>
    <row r="59" spans="1:31" x14ac:dyDescent="0.15">
      <c r="A59" s="29"/>
      <c r="B59" s="21"/>
      <c r="C59" s="192" t="s">
        <v>56</v>
      </c>
      <c r="D59" s="197"/>
      <c r="E59" s="198"/>
      <c r="F59" s="198"/>
      <c r="G59" s="198"/>
      <c r="H59" s="199"/>
      <c r="I59" s="22"/>
      <c r="J59" s="30"/>
      <c r="K59" s="147"/>
      <c r="L59" s="27"/>
      <c r="M59" s="5" t="s">
        <v>134</v>
      </c>
      <c r="N59" s="177" t="str">
        <f ca="1">IF(N52&gt;N51,N48,"  (上記アドレスをクリックすると自動的に送信メールが立ち上がります)")</f>
        <v xml:space="preserve">  (上記アドレスをクリックすると自動的に送信メールが立ち上がります)</v>
      </c>
      <c r="O59" s="184"/>
      <c r="P59" s="3"/>
      <c r="Q59" s="3"/>
      <c r="R59" s="3"/>
      <c r="S59" s="3"/>
      <c r="T59" s="3"/>
      <c r="U59" s="3"/>
      <c r="V59" s="3"/>
      <c r="W59" s="3"/>
      <c r="X59" s="3"/>
      <c r="Y59" s="3"/>
      <c r="Z59" s="3"/>
      <c r="AA59" s="3"/>
      <c r="AB59" s="3"/>
      <c r="AC59" s="3"/>
      <c r="AD59" s="3"/>
      <c r="AE59" s="3"/>
    </row>
    <row r="60" spans="1:31" x14ac:dyDescent="0.15">
      <c r="A60" s="29"/>
      <c r="B60" s="21"/>
      <c r="C60" s="193"/>
      <c r="D60" s="200"/>
      <c r="E60" s="201"/>
      <c r="F60" s="201"/>
      <c r="G60" s="201"/>
      <c r="H60" s="202"/>
      <c r="I60" s="22"/>
      <c r="J60" s="30"/>
      <c r="K60" s="147"/>
      <c r="L60" s="27"/>
      <c r="M60" s="5" t="s">
        <v>135</v>
      </c>
      <c r="N60" s="177" t="str">
        <f ca="1">IF(N52&gt;N51,"","なお，受取確認は，受信したメール（件名：講演申込，添付ファイル付）に対し，自動的に送信されます．")</f>
        <v>なお，受取確認は，受信したメール（件名：講演申込，添付ファイル付）に対し，自動的に送信されます．</v>
      </c>
      <c r="O60" s="184"/>
      <c r="P60" s="3"/>
      <c r="Q60" s="3"/>
      <c r="R60" s="3"/>
      <c r="S60" s="3"/>
      <c r="T60" s="3"/>
      <c r="U60" s="3"/>
      <c r="V60" s="3"/>
      <c r="W60" s="3"/>
      <c r="X60" s="3"/>
      <c r="Y60" s="3"/>
      <c r="Z60" s="3"/>
      <c r="AA60" s="3"/>
      <c r="AB60" s="3"/>
      <c r="AC60" s="3"/>
      <c r="AD60" s="3"/>
      <c r="AE60" s="3"/>
    </row>
    <row r="61" spans="1:31" ht="14.25" x14ac:dyDescent="0.15">
      <c r="A61" s="29"/>
      <c r="B61" s="21"/>
      <c r="C61" s="89"/>
      <c r="D61" s="1"/>
      <c r="E61" s="1"/>
      <c r="F61" s="1"/>
      <c r="G61" s="1"/>
      <c r="H61" s="1"/>
      <c r="I61" s="22"/>
      <c r="J61" s="30"/>
      <c r="K61" s="147"/>
      <c r="L61" s="27"/>
      <c r="M61" s="80" t="s">
        <v>105</v>
      </c>
      <c r="N61" s="106">
        <v>142</v>
      </c>
      <c r="O61" s="104" t="s">
        <v>108</v>
      </c>
      <c r="P61" s="3"/>
      <c r="Q61" s="3"/>
      <c r="R61" s="3"/>
      <c r="S61" s="3"/>
      <c r="T61" s="3"/>
      <c r="U61" s="3"/>
      <c r="V61" s="3"/>
      <c r="W61" s="3"/>
      <c r="X61" s="3"/>
      <c r="Y61" s="3"/>
      <c r="Z61" s="3"/>
      <c r="AA61" s="3"/>
      <c r="AB61" s="3"/>
      <c r="AC61" s="3"/>
      <c r="AD61" s="3"/>
      <c r="AE61" s="3"/>
    </row>
    <row r="62" spans="1:31" x14ac:dyDescent="0.15">
      <c r="A62" s="29"/>
      <c r="B62" s="21"/>
      <c r="C62" s="192" t="s">
        <v>57</v>
      </c>
      <c r="D62" s="197"/>
      <c r="E62" s="198"/>
      <c r="F62" s="198"/>
      <c r="G62" s="198"/>
      <c r="H62" s="199"/>
      <c r="I62" s="22"/>
      <c r="J62" s="30"/>
      <c r="K62" s="147"/>
      <c r="L62" s="27"/>
      <c r="M62" s="5" t="s">
        <v>106</v>
      </c>
      <c r="N62" s="219" t="s">
        <v>237</v>
      </c>
      <c r="O62" s="220"/>
      <c r="P62" s="3"/>
      <c r="Q62" s="3"/>
      <c r="R62" s="3"/>
      <c r="S62" s="3"/>
      <c r="T62" s="3"/>
      <c r="U62" s="3"/>
      <c r="V62" s="3"/>
      <c r="W62" s="3"/>
      <c r="X62" s="3"/>
      <c r="Y62" s="3"/>
      <c r="Z62" s="3"/>
      <c r="AA62" s="3"/>
      <c r="AB62" s="3"/>
      <c r="AC62" s="3"/>
      <c r="AD62" s="3"/>
      <c r="AE62" s="3"/>
    </row>
    <row r="63" spans="1:31" x14ac:dyDescent="0.15">
      <c r="A63" s="29"/>
      <c r="B63" s="21"/>
      <c r="C63" s="193"/>
      <c r="D63" s="200"/>
      <c r="E63" s="201"/>
      <c r="F63" s="201"/>
      <c r="G63" s="201"/>
      <c r="H63" s="202"/>
      <c r="I63" s="22"/>
      <c r="J63" s="30"/>
      <c r="K63" s="147"/>
      <c r="L63" s="27"/>
      <c r="M63" s="5" t="s">
        <v>107</v>
      </c>
      <c r="N63" s="177" t="str">
        <f>CONCATENATE("一般社団法人表面技術協会　第",N61,"回講演大会(",N62, ")　講演申込書")</f>
        <v>一般社団法人表面技術協会　第142回講演大会(名古屋大学)　講演申込書</v>
      </c>
      <c r="O63" s="184"/>
      <c r="P63" s="3"/>
      <c r="Q63" s="3"/>
      <c r="R63" s="3"/>
      <c r="S63" s="3"/>
      <c r="T63" s="3"/>
      <c r="U63" s="3"/>
      <c r="V63" s="3"/>
      <c r="W63" s="3"/>
      <c r="X63" s="3"/>
      <c r="Y63" s="3"/>
      <c r="Z63" s="3"/>
      <c r="AA63" s="3"/>
      <c r="AB63" s="3"/>
      <c r="AC63" s="3"/>
      <c r="AD63" s="3"/>
      <c r="AE63" s="3"/>
    </row>
    <row r="64" spans="1:31" x14ac:dyDescent="0.15">
      <c r="A64" s="29"/>
      <c r="B64" s="21"/>
      <c r="C64" s="1"/>
      <c r="D64" s="1"/>
      <c r="E64" s="1"/>
      <c r="F64" s="1"/>
      <c r="G64" s="1"/>
      <c r="H64" s="1"/>
      <c r="I64" s="22"/>
      <c r="J64" s="30"/>
      <c r="K64" s="147"/>
      <c r="L64" s="27"/>
      <c r="M64" s="5" t="s">
        <v>113</v>
      </c>
      <c r="N64" s="106" t="s">
        <v>115</v>
      </c>
      <c r="O64" s="83" t="s">
        <v>116</v>
      </c>
      <c r="P64" s="3"/>
      <c r="Q64" s="82" t="s">
        <v>114</v>
      </c>
      <c r="R64" s="82" t="s">
        <v>115</v>
      </c>
      <c r="S64" s="3"/>
      <c r="T64" s="3"/>
      <c r="U64" s="3"/>
      <c r="V64" s="3"/>
      <c r="W64" s="3"/>
      <c r="X64" s="3"/>
      <c r="Y64" s="3"/>
      <c r="Z64" s="3"/>
      <c r="AA64" s="3"/>
      <c r="AB64" s="3"/>
      <c r="AC64" s="3"/>
      <c r="AD64" s="3"/>
      <c r="AE64" s="3"/>
    </row>
    <row r="65" spans="1:31" ht="14.25" x14ac:dyDescent="0.1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x14ac:dyDescent="0.15">
      <c r="A66" s="29"/>
      <c r="B66" s="21"/>
      <c r="C66" s="87" t="s">
        <v>90</v>
      </c>
      <c r="D66" s="64" t="s">
        <v>212</v>
      </c>
      <c r="E66" s="37"/>
      <c r="F66" s="1"/>
      <c r="G66" s="1"/>
      <c r="H66" s="1"/>
      <c r="I66" s="22"/>
      <c r="J66" s="30"/>
      <c r="K66" s="147"/>
      <c r="L66" s="27"/>
      <c r="M66" s="5" t="s">
        <v>50</v>
      </c>
      <c r="N66" s="84" t="str">
        <f>IF(N64=Q64,T66,U66)</f>
        <v>OSを選んで下さい</v>
      </c>
      <c r="O66" s="84" t="s">
        <v>40</v>
      </c>
      <c r="P66" s="84" t="s">
        <v>5</v>
      </c>
      <c r="Q66" s="3"/>
      <c r="R66" s="27"/>
      <c r="S66" s="5" t="str">
        <f>CONCATENATE("今期：",N64,"期")</f>
        <v>今期：秋期</v>
      </c>
      <c r="T66" s="84" t="s">
        <v>180</v>
      </c>
      <c r="U66" s="84" t="s">
        <v>181</v>
      </c>
      <c r="V66" s="3" t="s">
        <v>152</v>
      </c>
      <c r="W66" s="3"/>
      <c r="X66" s="3"/>
      <c r="Y66" s="3"/>
      <c r="Z66" s="3"/>
      <c r="AA66" s="3"/>
      <c r="AB66" s="3"/>
      <c r="AC66" s="3"/>
      <c r="AD66" s="3"/>
      <c r="AE66" s="3"/>
    </row>
    <row r="67" spans="1:31" x14ac:dyDescent="0.15">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x14ac:dyDescent="0.15">
      <c r="A68" s="29"/>
      <c r="B68" s="21"/>
      <c r="C68" s="210" t="str">
        <f ca="1">N56</f>
        <v/>
      </c>
      <c r="D68" s="210"/>
      <c r="E68" s="210"/>
      <c r="F68" s="210"/>
      <c r="G68" s="210"/>
      <c r="H68" s="210"/>
      <c r="I68" s="22"/>
      <c r="J68" s="30"/>
      <c r="K68" s="147"/>
      <c r="L68" s="27"/>
      <c r="M68" s="119" t="s">
        <v>182</v>
      </c>
      <c r="N68" s="3"/>
      <c r="O68" s="3"/>
      <c r="P68" s="3"/>
      <c r="Q68" s="3"/>
      <c r="R68" s="3"/>
      <c r="S68" s="3"/>
      <c r="T68" s="3"/>
      <c r="U68" s="3"/>
      <c r="V68" s="3"/>
      <c r="W68" s="3"/>
      <c r="X68" s="3"/>
      <c r="Y68" s="3"/>
      <c r="Z68" s="3"/>
      <c r="AA68" s="3"/>
      <c r="AB68" s="3"/>
      <c r="AC68" s="3"/>
      <c r="AD68" s="3"/>
      <c r="AE68" s="3"/>
    </row>
    <row r="69" spans="1:31" ht="14.25" x14ac:dyDescent="0.15">
      <c r="A69" s="29"/>
      <c r="B69" s="21"/>
      <c r="C69" s="92" t="s">
        <v>6</v>
      </c>
      <c r="D69" s="1"/>
      <c r="E69" s="1"/>
      <c r="F69" s="1"/>
      <c r="G69" s="1"/>
      <c r="H69" s="1"/>
      <c r="I69" s="22"/>
      <c r="J69" s="30"/>
      <c r="K69" s="147"/>
      <c r="L69" s="27"/>
      <c r="M69" s="150" t="s">
        <v>183</v>
      </c>
      <c r="N69" s="185">
        <v>43987</v>
      </c>
      <c r="O69" s="185"/>
      <c r="P69" s="3"/>
      <c r="Q69" s="3"/>
      <c r="R69" s="3"/>
      <c r="S69" s="3"/>
      <c r="T69" s="3"/>
      <c r="U69" s="3"/>
      <c r="V69" s="3"/>
      <c r="W69" s="3"/>
      <c r="X69" s="3"/>
      <c r="Y69" s="3"/>
      <c r="Z69" s="3"/>
      <c r="AA69" s="3"/>
      <c r="AB69" s="3"/>
      <c r="AC69" s="3"/>
      <c r="AD69" s="3"/>
      <c r="AE69" s="3"/>
    </row>
    <row r="70" spans="1:31" ht="15" customHeight="1" x14ac:dyDescent="0.15">
      <c r="A70" s="29"/>
      <c r="B70" s="21"/>
      <c r="C70" s="87" t="s">
        <v>62</v>
      </c>
      <c r="D70" s="59"/>
      <c r="E70" s="194" t="s">
        <v>34</v>
      </c>
      <c r="F70" s="194"/>
      <c r="G70" s="194"/>
      <c r="H70" s="194"/>
      <c r="I70" s="22"/>
      <c r="J70" s="30"/>
      <c r="K70" s="147"/>
      <c r="L70" s="27"/>
      <c r="M70" s="150" t="s">
        <v>187</v>
      </c>
      <c r="N70" s="185">
        <v>44036</v>
      </c>
      <c r="O70" s="185"/>
      <c r="P70" s="3"/>
      <c r="Q70" s="3"/>
      <c r="R70" s="3"/>
      <c r="S70" s="3"/>
      <c r="T70" s="3"/>
      <c r="U70" s="3"/>
      <c r="V70" s="3"/>
      <c r="W70" s="3"/>
      <c r="X70" s="3"/>
      <c r="Y70" s="3"/>
      <c r="Z70" s="3"/>
      <c r="AA70" s="3"/>
      <c r="AB70" s="3"/>
      <c r="AC70" s="3"/>
      <c r="AD70" s="3"/>
      <c r="AE70" s="3"/>
    </row>
    <row r="71" spans="1:31" ht="15" customHeight="1" x14ac:dyDescent="0.15">
      <c r="A71" s="29"/>
      <c r="B71" s="21"/>
      <c r="C71" s="87" t="s">
        <v>59</v>
      </c>
      <c r="D71" s="63"/>
      <c r="E71" s="194"/>
      <c r="F71" s="194"/>
      <c r="G71" s="194"/>
      <c r="H71" s="194"/>
      <c r="I71" s="22"/>
      <c r="J71" s="30"/>
      <c r="K71" s="147"/>
      <c r="L71" s="27"/>
      <c r="M71" s="150" t="s">
        <v>184</v>
      </c>
      <c r="N71" s="185">
        <v>44084</v>
      </c>
      <c r="O71" s="185"/>
      <c r="P71" s="3"/>
      <c r="Q71" s="3"/>
      <c r="R71" s="3"/>
      <c r="S71" s="3"/>
      <c r="T71" s="3"/>
      <c r="U71" s="3"/>
      <c r="V71" s="3"/>
      <c r="W71" s="3"/>
      <c r="X71" s="3"/>
      <c r="Y71" s="3"/>
      <c r="Z71" s="3"/>
      <c r="AA71" s="3"/>
      <c r="AB71" s="3"/>
      <c r="AC71" s="3"/>
      <c r="AD71" s="3"/>
      <c r="AE71" s="3"/>
    </row>
    <row r="72" spans="1:31" ht="14.25" x14ac:dyDescent="0.15">
      <c r="A72" s="29"/>
      <c r="B72" s="21"/>
      <c r="C72" s="89"/>
      <c r="D72" s="1"/>
      <c r="E72" s="194"/>
      <c r="F72" s="194"/>
      <c r="G72" s="194"/>
      <c r="H72" s="194"/>
      <c r="I72" s="22"/>
      <c r="J72" s="30"/>
      <c r="K72" s="147"/>
      <c r="L72" s="27"/>
      <c r="M72" s="150" t="s">
        <v>185</v>
      </c>
      <c r="N72" s="185">
        <v>44085</v>
      </c>
      <c r="O72" s="185"/>
      <c r="P72" s="3"/>
      <c r="Q72" s="3"/>
      <c r="R72" s="3"/>
      <c r="S72" s="3"/>
      <c r="T72" s="3"/>
      <c r="U72" s="3"/>
      <c r="V72" s="3"/>
      <c r="W72" s="3"/>
      <c r="X72" s="3"/>
      <c r="Y72" s="3"/>
      <c r="Z72" s="3"/>
      <c r="AA72" s="3"/>
      <c r="AB72" s="3"/>
      <c r="AC72" s="3"/>
      <c r="AD72" s="3"/>
      <c r="AE72" s="3"/>
    </row>
    <row r="73" spans="1:31" ht="14.25" x14ac:dyDescent="0.15">
      <c r="A73" s="29"/>
      <c r="B73" s="21"/>
      <c r="C73" s="93" t="s">
        <v>7</v>
      </c>
      <c r="D73" s="229"/>
      <c r="E73" s="229"/>
      <c r="F73" s="229"/>
      <c r="G73" s="229"/>
      <c r="H73" s="229"/>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x14ac:dyDescent="0.15">
      <c r="A74" s="29"/>
      <c r="B74" s="21"/>
      <c r="C74" s="176" t="s">
        <v>60</v>
      </c>
      <c r="D74" s="224"/>
      <c r="E74" s="227"/>
      <c r="F74" s="227"/>
      <c r="G74" s="227"/>
      <c r="H74" s="228"/>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x14ac:dyDescent="0.15">
      <c r="A75" s="29"/>
      <c r="B75" s="21"/>
      <c r="C75" s="176" t="s">
        <v>204</v>
      </c>
      <c r="D75" s="221"/>
      <c r="E75" s="222"/>
      <c r="F75" s="222"/>
      <c r="G75" s="222"/>
      <c r="H75" s="223"/>
      <c r="I75" s="22"/>
      <c r="J75" s="30"/>
      <c r="K75" s="147"/>
      <c r="L75" s="27"/>
      <c r="M75" s="84" t="s">
        <v>143</v>
      </c>
      <c r="N75" s="179" t="s">
        <v>96</v>
      </c>
      <c r="O75" s="180"/>
      <c r="P75" s="7" t="s">
        <v>93</v>
      </c>
      <c r="Q75" s="179" t="s">
        <v>171</v>
      </c>
      <c r="R75" s="180"/>
      <c r="S75" s="179" t="s">
        <v>144</v>
      </c>
      <c r="T75" s="180"/>
      <c r="U75" s="181" t="s">
        <v>182</v>
      </c>
      <c r="V75" s="181"/>
      <c r="W75" s="153" t="s">
        <v>138</v>
      </c>
      <c r="X75" s="154" t="s">
        <v>139</v>
      </c>
      <c r="Y75" s="179" t="s">
        <v>140</v>
      </c>
      <c r="Z75" s="180"/>
      <c r="AA75" s="3"/>
      <c r="AB75" s="3"/>
      <c r="AC75" s="3"/>
      <c r="AD75" s="3"/>
      <c r="AE75" s="3"/>
    </row>
    <row r="76" spans="1:31" ht="15" customHeight="1" x14ac:dyDescent="0.15">
      <c r="A76" s="29"/>
      <c r="B76" s="21"/>
      <c r="C76" s="176" t="s">
        <v>201</v>
      </c>
      <c r="D76" s="224"/>
      <c r="E76" s="225"/>
      <c r="F76" s="225"/>
      <c r="G76" s="225"/>
      <c r="H76" s="226"/>
      <c r="I76" s="22"/>
      <c r="J76" s="30"/>
      <c r="K76" s="147"/>
      <c r="L76" s="27"/>
      <c r="M76" s="101" t="s">
        <v>137</v>
      </c>
      <c r="N76" s="187" t="s">
        <v>145</v>
      </c>
      <c r="O76" s="188"/>
      <c r="P76" s="148" t="s">
        <v>146</v>
      </c>
      <c r="Q76" s="187" t="s">
        <v>170</v>
      </c>
      <c r="R76" s="188"/>
      <c r="S76" s="187" t="s">
        <v>147</v>
      </c>
      <c r="T76" s="188"/>
      <c r="U76" s="189" t="s">
        <v>186</v>
      </c>
      <c r="V76" s="190"/>
      <c r="W76" s="157" t="s">
        <v>141</v>
      </c>
      <c r="X76" s="155" t="s">
        <v>141</v>
      </c>
      <c r="Y76" s="155" t="s">
        <v>142</v>
      </c>
      <c r="Z76" s="156"/>
      <c r="AA76" s="3"/>
      <c r="AB76" s="3"/>
      <c r="AC76" s="3"/>
      <c r="AD76" s="3"/>
      <c r="AE76" s="3"/>
    </row>
    <row r="77" spans="1:31" ht="15" customHeight="1" x14ac:dyDescent="0.15">
      <c r="A77" s="29"/>
      <c r="B77" s="21"/>
      <c r="C77" s="176" t="s">
        <v>202</v>
      </c>
      <c r="D77" s="221"/>
      <c r="E77" s="222"/>
      <c r="F77" s="222"/>
      <c r="G77" s="222"/>
      <c r="H77" s="223"/>
      <c r="I77" s="22"/>
      <c r="J77" s="30"/>
      <c r="K77" s="147"/>
      <c r="L77" s="27"/>
      <c r="M77" s="101" t="s">
        <v>92</v>
      </c>
      <c r="N77" s="102" t="s">
        <v>97</v>
      </c>
      <c r="O77" s="103"/>
      <c r="P77" s="148" t="s">
        <v>95</v>
      </c>
      <c r="Q77" s="172" t="s">
        <v>172</v>
      </c>
      <c r="R77" s="173"/>
      <c r="S77" s="155"/>
      <c r="T77" s="156"/>
      <c r="U77" s="186"/>
      <c r="V77" s="186"/>
      <c r="W77" s="157"/>
      <c r="X77" s="157"/>
      <c r="Y77" s="155"/>
      <c r="Z77" s="156"/>
      <c r="AA77" s="3"/>
      <c r="AB77" s="3"/>
      <c r="AC77" s="3"/>
      <c r="AD77" s="3"/>
      <c r="AE77" s="3"/>
    </row>
    <row r="78" spans="1:31" ht="15" customHeight="1" x14ac:dyDescent="0.15">
      <c r="A78" s="29"/>
      <c r="B78" s="21"/>
      <c r="C78" s="87" t="s">
        <v>75</v>
      </c>
      <c r="D78" s="221"/>
      <c r="E78" s="222"/>
      <c r="F78" s="222"/>
      <c r="G78" s="222"/>
      <c r="H78" s="223"/>
      <c r="I78" s="22"/>
      <c r="J78" s="30"/>
      <c r="K78" s="147"/>
      <c r="L78" s="27"/>
      <c r="M78" s="101" t="s">
        <v>91</v>
      </c>
      <c r="N78" s="102" t="s">
        <v>98</v>
      </c>
      <c r="O78" s="103"/>
      <c r="P78" s="148" t="s">
        <v>94</v>
      </c>
      <c r="Q78" s="172" t="s">
        <v>173</v>
      </c>
      <c r="R78" s="173"/>
      <c r="S78" s="155"/>
      <c r="T78" s="156"/>
      <c r="U78" s="186"/>
      <c r="V78" s="186"/>
      <c r="W78" s="157"/>
      <c r="X78" s="157"/>
      <c r="Y78" s="155"/>
      <c r="Z78" s="156"/>
      <c r="AA78" s="3"/>
      <c r="AB78" s="3"/>
      <c r="AC78" s="3"/>
      <c r="AD78" s="3"/>
      <c r="AE78" s="3"/>
    </row>
    <row r="79" spans="1:31" ht="15" customHeight="1" x14ac:dyDescent="0.15">
      <c r="A79" s="29"/>
      <c r="B79" s="21"/>
      <c r="C79" s="87" t="s">
        <v>210</v>
      </c>
      <c r="D79" s="221"/>
      <c r="E79" s="222"/>
      <c r="F79" s="222"/>
      <c r="G79" s="222"/>
      <c r="H79" s="223"/>
      <c r="I79" s="22"/>
      <c r="J79" s="30"/>
      <c r="K79" s="147"/>
      <c r="L79" s="27"/>
      <c r="M79" s="3"/>
      <c r="N79" s="3"/>
      <c r="O79" s="3"/>
      <c r="P79" s="3"/>
      <c r="Q79" s="3"/>
      <c r="R79" s="3"/>
      <c r="S79" s="3"/>
      <c r="T79" s="3"/>
      <c r="U79" s="3"/>
      <c r="V79" s="3"/>
      <c r="W79" s="3"/>
      <c r="X79" s="3"/>
      <c r="Y79" s="3"/>
      <c r="Z79" s="3"/>
      <c r="AA79" s="3"/>
      <c r="AB79" s="3"/>
      <c r="AC79" s="3"/>
      <c r="AD79" s="3"/>
      <c r="AE79" s="3"/>
    </row>
    <row r="80" spans="1:31" x14ac:dyDescent="0.15">
      <c r="A80" s="29"/>
      <c r="B80" s="21"/>
      <c r="C80" s="1"/>
      <c r="D80" s="245" t="s">
        <v>211</v>
      </c>
      <c r="E80" s="245"/>
      <c r="F80" s="245"/>
      <c r="G80" s="245"/>
      <c r="H80" s="245"/>
      <c r="I80" s="22"/>
      <c r="J80" s="30"/>
      <c r="K80" s="147"/>
      <c r="L80" s="27"/>
      <c r="M80" s="5" t="s">
        <v>119</v>
      </c>
      <c r="N80" s="215" t="str">
        <f>CONCATENATE("第",N85,"回",IF(N64=Q64,N88,N89))</f>
        <v>第22回優秀講演賞・第9回学生優秀講演賞</v>
      </c>
      <c r="O80" s="215"/>
      <c r="P80" s="3"/>
      <c r="Q80" s="3"/>
      <c r="R80" s="3"/>
      <c r="S80" s="3"/>
      <c r="T80" s="3"/>
      <c r="U80" s="3"/>
      <c r="V80" s="3"/>
      <c r="W80" s="3"/>
      <c r="X80" s="3"/>
      <c r="Y80" s="3"/>
      <c r="Z80" s="3"/>
      <c r="AA80" s="3"/>
      <c r="AB80" s="3"/>
      <c r="AC80" s="3"/>
      <c r="AD80" s="3"/>
      <c r="AE80" s="3"/>
    </row>
    <row r="81" spans="1:31" ht="14.25" x14ac:dyDescent="0.15">
      <c r="A81" s="29"/>
      <c r="B81" s="21"/>
      <c r="C81" s="92" t="str">
        <f>N80</f>
        <v>第22回優秀講演賞・第9回学生優秀講演賞</v>
      </c>
      <c r="D81" s="1"/>
      <c r="E81" s="246" t="s">
        <v>117</v>
      </c>
      <c r="F81" s="246"/>
      <c r="G81" s="246"/>
      <c r="H81" s="246"/>
      <c r="I81" s="22"/>
      <c r="J81" s="30"/>
      <c r="K81" s="147"/>
      <c r="L81" s="27"/>
      <c r="M81" s="5" t="s">
        <v>121</v>
      </c>
      <c r="N81" s="215" t="str">
        <f>IF(N64=Q64,O88,O89)</f>
        <v>優秀講演賞：令和2年4月1日現在40才以下の会員．学生優秀講演賞：学生会員．応募は1件のみで複数の応募はできません．応募する，しないを選んで下さい．</v>
      </c>
      <c r="O81" s="215"/>
      <c r="P81" s="3"/>
      <c r="Q81" s="3"/>
      <c r="R81" s="3"/>
      <c r="S81" s="3"/>
      <c r="T81" s="3"/>
      <c r="U81" s="3"/>
      <c r="V81" s="3"/>
      <c r="W81" s="3"/>
      <c r="X81" s="3"/>
      <c r="Y81" s="3"/>
      <c r="Z81" s="3"/>
      <c r="AA81" s="3"/>
      <c r="AB81" s="3"/>
      <c r="AC81" s="3"/>
      <c r="AD81" s="3"/>
      <c r="AE81" s="3"/>
    </row>
    <row r="82" spans="1:31" ht="15" customHeight="1" x14ac:dyDescent="0.15">
      <c r="A82" s="29"/>
      <c r="B82" s="21"/>
      <c r="C82" s="87" t="s">
        <v>14</v>
      </c>
      <c r="D82" s="64" t="s">
        <v>16</v>
      </c>
      <c r="E82" s="243" t="str">
        <f>N81</f>
        <v>優秀講演賞：令和2年4月1日現在40才以下の会員．学生優秀講演賞：学生会員．応募は1件のみで複数の応募はできません．応募する，しないを選んで下さい．</v>
      </c>
      <c r="F82" s="244"/>
      <c r="G82" s="244"/>
      <c r="H82" s="244"/>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x14ac:dyDescent="0.15">
      <c r="A83" s="29"/>
      <c r="B83" s="21"/>
      <c r="C83" s="87" t="s">
        <v>88</v>
      </c>
      <c r="D83" s="59"/>
      <c r="E83" s="243"/>
      <c r="F83" s="244"/>
      <c r="G83" s="244"/>
      <c r="H83" s="244"/>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x14ac:dyDescent="0.15">
      <c r="A84" s="29"/>
      <c r="B84" s="21"/>
      <c r="C84" s="87" t="s">
        <v>80</v>
      </c>
      <c r="D84" s="62"/>
      <c r="E84" s="37" t="s">
        <v>39</v>
      </c>
      <c r="F84" s="1"/>
      <c r="G84" s="1"/>
      <c r="H84" s="1"/>
      <c r="I84" s="22"/>
      <c r="J84" s="30"/>
      <c r="K84" s="147"/>
      <c r="L84" s="27"/>
      <c r="M84" s="5" t="s">
        <v>136</v>
      </c>
      <c r="N84" s="217">
        <v>43922</v>
      </c>
      <c r="O84" s="218"/>
      <c r="P84" s="3"/>
      <c r="Q84" s="3"/>
      <c r="R84" s="3"/>
      <c r="S84" s="3"/>
      <c r="T84" s="3"/>
      <c r="U84" s="3"/>
      <c r="V84" s="3"/>
      <c r="W84" s="3"/>
      <c r="X84" s="3"/>
      <c r="Y84" s="3"/>
      <c r="Z84" s="3"/>
      <c r="AA84" s="3"/>
      <c r="AB84" s="3"/>
      <c r="AC84" s="3"/>
      <c r="AD84" s="3"/>
      <c r="AE84" s="3"/>
    </row>
    <row r="85" spans="1:31" x14ac:dyDescent="0.15">
      <c r="A85" s="29"/>
      <c r="B85" s="21"/>
      <c r="C85" s="69"/>
      <c r="D85" s="71"/>
      <c r="E85" s="71"/>
      <c r="F85" s="71"/>
      <c r="G85" s="71"/>
      <c r="H85" s="71"/>
      <c r="I85" s="22"/>
      <c r="J85" s="30"/>
      <c r="K85" s="147"/>
      <c r="L85" s="27"/>
      <c r="M85" s="5" t="s">
        <v>118</v>
      </c>
      <c r="N85" s="106">
        <v>22</v>
      </c>
      <c r="O85" s="104" t="s">
        <v>108</v>
      </c>
      <c r="P85" s="3"/>
      <c r="Q85" s="3"/>
      <c r="R85" s="3"/>
      <c r="S85" s="3"/>
      <c r="T85" s="3"/>
      <c r="U85" s="3"/>
      <c r="V85" s="3"/>
      <c r="W85" s="3"/>
      <c r="X85" s="3"/>
      <c r="Y85" s="3"/>
      <c r="Z85" s="3"/>
      <c r="AA85" s="3"/>
      <c r="AB85" s="3"/>
      <c r="AC85" s="3"/>
      <c r="AD85" s="3"/>
      <c r="AE85" s="3"/>
    </row>
    <row r="86" spans="1:31" x14ac:dyDescent="0.15">
      <c r="A86" s="29"/>
      <c r="B86" s="21"/>
      <c r="C86" s="98" t="s">
        <v>79</v>
      </c>
      <c r="D86" s="216" t="s">
        <v>205</v>
      </c>
      <c r="E86" s="216"/>
      <c r="F86" s="216"/>
      <c r="G86" s="216"/>
      <c r="H86" s="216"/>
      <c r="I86" s="22"/>
      <c r="J86" s="30"/>
      <c r="K86" s="147"/>
      <c r="L86" s="27"/>
      <c r="M86" s="3"/>
      <c r="N86" s="3"/>
      <c r="O86" s="3"/>
      <c r="P86" s="3"/>
      <c r="Q86" s="3"/>
      <c r="R86" s="3"/>
      <c r="S86" s="3"/>
      <c r="T86" s="3"/>
      <c r="U86" s="3"/>
      <c r="V86" s="3"/>
      <c r="W86" s="3"/>
      <c r="X86" s="3"/>
      <c r="Y86" s="3"/>
      <c r="Z86" s="3"/>
      <c r="AA86" s="3"/>
      <c r="AB86" s="3"/>
      <c r="AC86" s="3"/>
      <c r="AD86" s="3"/>
      <c r="AE86" s="3"/>
    </row>
    <row r="87" spans="1:31" x14ac:dyDescent="0.15">
      <c r="A87" s="29"/>
      <c r="B87" s="21"/>
      <c r="C87" s="35"/>
      <c r="D87" s="234"/>
      <c r="E87" s="235"/>
      <c r="F87" s="235"/>
      <c r="G87" s="235"/>
      <c r="H87" s="236"/>
      <c r="I87" s="22"/>
      <c r="J87" s="30"/>
      <c r="K87" s="147"/>
      <c r="L87" s="27"/>
      <c r="M87" s="119" t="str">
        <f>CONCATENATE("今期：",N64,"期")</f>
        <v>今期：秋期</v>
      </c>
      <c r="N87" s="5" t="s">
        <v>120</v>
      </c>
      <c r="O87" s="7" t="s">
        <v>121</v>
      </c>
      <c r="P87" s="3"/>
      <c r="Q87" s="3"/>
      <c r="R87" s="3"/>
      <c r="S87" s="3"/>
      <c r="T87" s="3"/>
      <c r="U87" s="3"/>
      <c r="V87" s="3"/>
      <c r="W87" s="3"/>
      <c r="X87" s="3"/>
      <c r="Y87" s="3"/>
      <c r="Z87" s="3"/>
      <c r="AA87" s="3"/>
      <c r="AB87" s="3"/>
      <c r="AC87" s="3"/>
      <c r="AD87" s="3"/>
      <c r="AE87" s="3"/>
    </row>
    <row r="88" spans="1:31" x14ac:dyDescent="0.15">
      <c r="A88" s="29"/>
      <c r="B88" s="21"/>
      <c r="C88" s="175"/>
      <c r="D88" s="237"/>
      <c r="E88" s="238"/>
      <c r="F88" s="238"/>
      <c r="G88" s="238"/>
      <c r="H88" s="239"/>
      <c r="I88" s="22"/>
      <c r="J88" s="30"/>
      <c r="K88" s="147"/>
      <c r="L88" s="27"/>
      <c r="M88" s="101" t="s">
        <v>92</v>
      </c>
      <c r="N88" s="84" t="s">
        <v>190</v>
      </c>
      <c r="O88" s="127" t="str">
        <f>CONCATENATE("発表方法はポスター発表に準じます．",TEXT(N84, "ggge年m月d日"), "現在，30才未満の会員が講演者であること．応募する，しないのいずれかを選んで下さい．")</f>
        <v>発表方法はポスター発表に準じます．令和2年4月1日現在，30才未満の会員が講演者であること．応募する，しないのいずれかを選んで下さい．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x14ac:dyDescent="0.15">
      <c r="A89" s="29"/>
      <c r="B89" s="21"/>
      <c r="C89" s="34"/>
      <c r="D89" s="240"/>
      <c r="E89" s="241"/>
      <c r="F89" s="241"/>
      <c r="G89" s="241"/>
      <c r="H89" s="242"/>
      <c r="I89" s="22"/>
      <c r="J89" s="30"/>
      <c r="K89" s="147"/>
      <c r="L89" s="27"/>
      <c r="M89" s="100" t="s">
        <v>91</v>
      </c>
      <c r="N89" s="84" t="str">
        <f>"優秀講演賞・第"&amp;N85-13&amp;"回学生優秀講演賞"</f>
        <v>優秀講演賞・第9回学生優秀講演賞</v>
      </c>
      <c r="O89" s="127" t="str">
        <f>CONCATENATE("優秀講演賞：",TEXT(N84, "ggge年m月d日"), "現在40才以下の会員．学生優秀講演賞：学生会員．応募は1件のみで複数の応募はできません．応募する，しないを選んで下さい．")</f>
        <v>優秀講演賞：令和2年4月1日現在40才以下の会員．学生優秀講演賞：学生会員．応募は1件のみで複数の応募はできません．応募する，しないを選んで下さい．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x14ac:dyDescent="0.15">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x14ac:dyDescent="0.15">
      <c r="A91" s="29"/>
      <c r="B91" s="21"/>
      <c r="C91" s="231" t="str">
        <f ca="1">N55</f>
        <v>すべての記入が終わりましたら，確認シートを選択し，エラー等が表示されていないことを確認してください．</v>
      </c>
      <c r="D91" s="232"/>
      <c r="E91" s="232"/>
      <c r="F91" s="232"/>
      <c r="G91" s="232"/>
      <c r="H91" s="233"/>
      <c r="I91" s="22"/>
      <c r="J91" s="30"/>
      <c r="K91" s="147"/>
      <c r="L91" s="27"/>
      <c r="M91" s="3"/>
      <c r="N91" s="3"/>
      <c r="O91" s="3"/>
      <c r="P91" s="3"/>
      <c r="Q91" s="3"/>
      <c r="R91" s="3"/>
      <c r="S91" s="3"/>
      <c r="T91" s="3"/>
      <c r="U91" s="3"/>
      <c r="V91" s="3"/>
      <c r="W91" s="3"/>
      <c r="X91" s="3"/>
      <c r="Y91" s="3"/>
      <c r="Z91" s="3"/>
      <c r="AA91" s="3"/>
      <c r="AB91" s="3"/>
      <c r="AC91" s="3"/>
      <c r="AD91" s="3"/>
      <c r="AE91" s="3"/>
    </row>
    <row r="92" spans="1:31" x14ac:dyDescent="0.15">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x14ac:dyDescent="0.15">
      <c r="A93" s="29"/>
      <c r="B93" s="68"/>
      <c r="C93" s="230" t="s">
        <v>63</v>
      </c>
      <c r="D93" s="230"/>
      <c r="E93" s="230"/>
      <c r="F93" s="230"/>
      <c r="G93" s="230"/>
      <c r="H93" s="23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x14ac:dyDescent="0.15">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x14ac:dyDescent="0.15">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x14ac:dyDescent="0.15"/>
  </sheetData>
  <sheetProtection sheet="1" objects="1" scenarios="1" formatCells="0"/>
  <mergeCells count="71">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U77:V77"/>
    <mergeCell ref="U78:V78"/>
    <mergeCell ref="S76:T76"/>
    <mergeCell ref="S75:T75"/>
    <mergeCell ref="Q76:R76"/>
    <mergeCell ref="Q75:R75"/>
    <mergeCell ref="U76:V76"/>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election activeCell="A7" sqref="A7:XFD7"/>
    </sheetView>
  </sheetViews>
  <sheetFormatPr defaultRowHeight="13.5" x14ac:dyDescent="0.1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x14ac:dyDescent="0.15">
      <c r="A1" s="29"/>
      <c r="B1" s="29"/>
      <c r="C1" s="44"/>
      <c r="D1" s="29"/>
      <c r="E1" s="32"/>
      <c r="F1" s="29"/>
      <c r="G1" s="29"/>
      <c r="I1" s="3"/>
      <c r="J1" s="3"/>
      <c r="K1" s="3"/>
      <c r="L1" s="3"/>
      <c r="M1" s="3"/>
      <c r="N1" s="3"/>
    </row>
    <row r="2" spans="1:14" s="39" customFormat="1" ht="27" customHeight="1" x14ac:dyDescent="0.2">
      <c r="A2" s="38"/>
      <c r="B2" s="42"/>
      <c r="C2" s="249" t="str">
        <f>申込シート!C3</f>
        <v>一般社団法人表面技術協会　第142回講演大会(名古屋大学)　講演申込書</v>
      </c>
      <c r="D2" s="249"/>
      <c r="E2" s="249"/>
      <c r="F2" s="43"/>
      <c r="G2" s="38"/>
      <c r="I2" s="27"/>
      <c r="J2" s="27"/>
      <c r="K2" s="27"/>
      <c r="L2" s="27"/>
      <c r="M2" s="27"/>
      <c r="N2" s="27"/>
    </row>
    <row r="3" spans="1:14" ht="14.25" customHeight="1" x14ac:dyDescent="0.15">
      <c r="A3" s="29"/>
      <c r="B3" s="21"/>
      <c r="C3" s="33"/>
      <c r="D3" s="33"/>
      <c r="E3" s="4"/>
      <c r="F3" s="22"/>
      <c r="G3" s="29"/>
      <c r="I3" s="27"/>
      <c r="J3" s="150" t="str">
        <f>申込シート!N48</f>
        <v>本申込書は以前の大会の申込書です．使用出来ません．</v>
      </c>
      <c r="K3" s="151"/>
      <c r="L3" s="41"/>
      <c r="M3" s="166"/>
      <c r="N3" s="27"/>
    </row>
    <row r="4" spans="1:14" x14ac:dyDescent="0.15">
      <c r="A4" s="29"/>
      <c r="B4" s="21"/>
      <c r="C4" s="250" t="str">
        <f ca="1">申込シート!N57</f>
        <v>エラーチェック欄にエラーが有ります．申込シートに戻り，記載事項を確認・修正して下さい．</v>
      </c>
      <c r="D4" s="251"/>
      <c r="E4" s="252"/>
      <c r="F4" s="22"/>
      <c r="G4" s="29"/>
      <c r="I4" s="27"/>
      <c r="J4" s="27"/>
      <c r="K4" s="27"/>
      <c r="L4" s="27"/>
      <c r="M4" s="27"/>
      <c r="N4" s="27"/>
    </row>
    <row r="5" spans="1:14" ht="14.25" customHeight="1" x14ac:dyDescent="0.15">
      <c r="A5" s="29"/>
      <c r="B5" s="21"/>
      <c r="C5" s="33"/>
      <c r="D5" s="1"/>
      <c r="E5" s="78" t="str">
        <f ca="1">IF(申込シート!Q3="", "", 申込シート!Q3)</f>
        <v/>
      </c>
      <c r="F5" s="22"/>
      <c r="G5" s="29"/>
      <c r="I5" s="27"/>
      <c r="J5" s="121" t="s">
        <v>123</v>
      </c>
      <c r="K5" s="121" t="s">
        <v>148</v>
      </c>
      <c r="L5" s="134" t="s">
        <v>124</v>
      </c>
      <c r="M5" s="167" t="s">
        <v>176</v>
      </c>
      <c r="N5" s="27"/>
    </row>
    <row r="6" spans="1:14" ht="14.25" x14ac:dyDescent="0.15">
      <c r="A6" s="29"/>
      <c r="B6" s="21"/>
      <c r="C6" s="7"/>
      <c r="D6" s="85" t="s">
        <v>13</v>
      </c>
      <c r="E6" s="56" t="str">
        <f ca="1">IF(申込シート!X3="", "", 申込シート!X3)</f>
        <v/>
      </c>
      <c r="F6" s="22"/>
      <c r="G6" s="29"/>
      <c r="I6" s="27"/>
      <c r="J6" s="85" t="s">
        <v>13</v>
      </c>
      <c r="K6" s="7"/>
      <c r="L6" s="135" t="str">
        <f ca="1">IF(申込シート!X3="", "", 申込シート!X3)</f>
        <v/>
      </c>
      <c r="M6" s="135" t="s">
        <v>178</v>
      </c>
      <c r="N6" s="27"/>
    </row>
    <row r="7" spans="1:14" ht="14.25" hidden="1" x14ac:dyDescent="0.15">
      <c r="A7" s="29"/>
      <c r="B7" s="21"/>
      <c r="C7" s="45" t="str">
        <f t="shared" ref="C7:C12" si="0">K7</f>
        <v/>
      </c>
      <c r="D7" s="96" t="s">
        <v>53</v>
      </c>
      <c r="E7" s="9" t="str">
        <f t="shared" ref="E7:E12" si="1">L7</f>
        <v>口頭発表</v>
      </c>
      <c r="F7" s="22"/>
      <c r="G7" s="29"/>
      <c r="I7" s="27"/>
      <c r="J7" s="96" t="s">
        <v>53</v>
      </c>
      <c r="K7" s="144" t="str">
        <f>IF(E7=申込シート!N7, "エラー", "")</f>
        <v/>
      </c>
      <c r="L7" s="136" t="str">
        <f>申込シート!D8</f>
        <v>口頭発表</v>
      </c>
      <c r="M7" s="136"/>
      <c r="N7" s="27"/>
    </row>
    <row r="8" spans="1:14" ht="14.25" x14ac:dyDescent="0.1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x14ac:dyDescent="0.1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x14ac:dyDescent="0.1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x14ac:dyDescent="0.15">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x14ac:dyDescent="0.15">
      <c r="A12" s="29"/>
      <c r="B12" s="21"/>
      <c r="C12" s="270" t="str">
        <f t="shared" si="0"/>
        <v>エラー</v>
      </c>
      <c r="D12" s="247" t="s">
        <v>8</v>
      </c>
      <c r="E12" s="268" t="str">
        <f t="shared" si="1"/>
        <v/>
      </c>
      <c r="F12" s="22"/>
      <c r="G12" s="29"/>
      <c r="I12" s="27"/>
      <c r="J12" s="272"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x14ac:dyDescent="0.15">
      <c r="A13" s="29"/>
      <c r="B13" s="21"/>
      <c r="C13" s="271"/>
      <c r="D13" s="248"/>
      <c r="E13" s="269"/>
      <c r="F13" s="22"/>
      <c r="G13" s="29"/>
      <c r="I13" s="27"/>
      <c r="J13" s="248"/>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x14ac:dyDescent="0.1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x14ac:dyDescent="0.15">
      <c r="A15" s="29"/>
      <c r="B15" s="21"/>
      <c r="C15" s="46"/>
      <c r="D15" s="86"/>
      <c r="E15" s="4"/>
      <c r="F15" s="22"/>
      <c r="G15" s="29"/>
      <c r="I15" s="27"/>
      <c r="J15" s="129"/>
      <c r="K15" s="130"/>
      <c r="L15" s="140"/>
      <c r="M15" s="140"/>
      <c r="N15" s="27"/>
    </row>
    <row r="16" spans="1:14" ht="14.25" x14ac:dyDescent="0.15">
      <c r="A16" s="29"/>
      <c r="B16" s="21"/>
      <c r="C16" s="47"/>
      <c r="D16" s="85" t="s">
        <v>0</v>
      </c>
      <c r="E16" s="8"/>
      <c r="F16" s="22"/>
      <c r="G16" s="29"/>
      <c r="I16" s="27"/>
      <c r="J16" s="85" t="s">
        <v>0</v>
      </c>
      <c r="K16" s="7"/>
      <c r="L16" s="141"/>
      <c r="M16" s="140"/>
      <c r="N16" s="27"/>
    </row>
    <row r="17" spans="1:14" x14ac:dyDescent="0.15">
      <c r="A17" s="29"/>
      <c r="B17" s="21"/>
      <c r="C17" s="270" t="str">
        <f>K17</f>
        <v>エラー</v>
      </c>
      <c r="D17" s="247" t="s">
        <v>69</v>
      </c>
      <c r="E17" s="268" t="str">
        <f>L17</f>
        <v/>
      </c>
      <c r="F17" s="22"/>
      <c r="G17" s="29"/>
      <c r="I17" s="27"/>
      <c r="J17" s="247" t="s">
        <v>69</v>
      </c>
      <c r="K17" s="145" t="str">
        <f>IF(E17="", "エラー", "")</f>
        <v>エラー</v>
      </c>
      <c r="L17" s="142" t="str">
        <f>IF(申込シート!D56=0,"",申込シート!D56)</f>
        <v/>
      </c>
      <c r="M17" s="140"/>
      <c r="N17" s="27"/>
    </row>
    <row r="18" spans="1:14" x14ac:dyDescent="0.15">
      <c r="A18" s="29"/>
      <c r="B18" s="21"/>
      <c r="C18" s="271"/>
      <c r="D18" s="248"/>
      <c r="E18" s="269"/>
      <c r="F18" s="22"/>
      <c r="G18" s="29"/>
      <c r="I18" s="27"/>
      <c r="J18" s="248"/>
      <c r="K18" s="133" t="s">
        <v>126</v>
      </c>
      <c r="L18" s="143" t="s">
        <v>126</v>
      </c>
      <c r="M18" s="162"/>
      <c r="N18" s="27"/>
    </row>
    <row r="19" spans="1:14" x14ac:dyDescent="0.15">
      <c r="A19" s="29"/>
      <c r="B19" s="21"/>
      <c r="C19" s="270" t="str">
        <f>K19</f>
        <v>エラー</v>
      </c>
      <c r="D19" s="247" t="s">
        <v>70</v>
      </c>
      <c r="E19" s="268" t="str">
        <f>L19</f>
        <v/>
      </c>
      <c r="F19" s="22"/>
      <c r="G19" s="29"/>
      <c r="I19" s="27"/>
      <c r="J19" s="247" t="s">
        <v>70</v>
      </c>
      <c r="K19" s="145" t="str">
        <f>IF(E19="", "エラー", "")</f>
        <v>エラー</v>
      </c>
      <c r="L19" s="142" t="str">
        <f>IF(申込シート!D59=0,"",申込シート!D59)</f>
        <v/>
      </c>
      <c r="M19" s="140"/>
      <c r="N19" s="27"/>
    </row>
    <row r="20" spans="1:14" x14ac:dyDescent="0.15">
      <c r="A20" s="29"/>
      <c r="B20" s="21"/>
      <c r="C20" s="271"/>
      <c r="D20" s="248"/>
      <c r="E20" s="269"/>
      <c r="F20" s="22"/>
      <c r="G20" s="29"/>
      <c r="I20" s="27"/>
      <c r="J20" s="248"/>
      <c r="K20" s="133" t="s">
        <v>126</v>
      </c>
      <c r="L20" s="143" t="s">
        <v>126</v>
      </c>
      <c r="M20" s="162"/>
      <c r="N20" s="27"/>
    </row>
    <row r="21" spans="1:14" x14ac:dyDescent="0.15">
      <c r="A21" s="29"/>
      <c r="B21" s="21"/>
      <c r="C21" s="270" t="str">
        <f>K21</f>
        <v>エラー</v>
      </c>
      <c r="D21" s="247" t="s">
        <v>71</v>
      </c>
      <c r="E21" s="268" t="str">
        <f>L21</f>
        <v/>
      </c>
      <c r="F21" s="22"/>
      <c r="G21" s="29"/>
      <c r="I21" s="27"/>
      <c r="J21" s="247" t="s">
        <v>71</v>
      </c>
      <c r="K21" s="145" t="str">
        <f>IF(E21="", "エラー", "")</f>
        <v>エラー</v>
      </c>
      <c r="L21" s="142" t="str">
        <f>IF(申込シート!D62=0,"",申込シート!D62)</f>
        <v/>
      </c>
      <c r="M21" s="140"/>
      <c r="N21" s="27"/>
    </row>
    <row r="22" spans="1:14" x14ac:dyDescent="0.15">
      <c r="A22" s="29"/>
      <c r="B22" s="21"/>
      <c r="C22" s="271"/>
      <c r="D22" s="248"/>
      <c r="E22" s="269"/>
      <c r="F22" s="22"/>
      <c r="G22" s="29"/>
      <c r="I22" s="27"/>
      <c r="J22" s="248"/>
      <c r="K22" s="133" t="s">
        <v>126</v>
      </c>
      <c r="L22" s="143" t="s">
        <v>126</v>
      </c>
      <c r="M22" s="162"/>
      <c r="N22" s="27"/>
    </row>
    <row r="23" spans="1:14" ht="6" customHeight="1" x14ac:dyDescent="0.15">
      <c r="A23" s="29"/>
      <c r="B23" s="21"/>
      <c r="C23" s="46"/>
      <c r="D23" s="1"/>
      <c r="E23" s="4"/>
      <c r="F23" s="22"/>
      <c r="G23" s="29"/>
      <c r="I23" s="27"/>
      <c r="J23" s="30"/>
      <c r="K23" s="130"/>
      <c r="L23" s="140"/>
      <c r="M23" s="140"/>
      <c r="N23" s="27"/>
    </row>
    <row r="24" spans="1:14" ht="14.25" x14ac:dyDescent="0.15">
      <c r="A24" s="29"/>
      <c r="B24" s="21"/>
      <c r="C24" s="47"/>
      <c r="D24" s="85" t="s">
        <v>12</v>
      </c>
      <c r="E24" s="8"/>
      <c r="F24" s="22"/>
      <c r="G24" s="29"/>
      <c r="I24" s="27"/>
      <c r="J24" s="85" t="s">
        <v>12</v>
      </c>
      <c r="K24" s="7"/>
      <c r="L24" s="135"/>
      <c r="M24" s="140"/>
      <c r="N24" s="27"/>
    </row>
    <row r="25" spans="1:14" ht="14.25" x14ac:dyDescent="0.1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x14ac:dyDescent="0.15">
      <c r="A26" s="29"/>
      <c r="B26" s="21"/>
      <c r="C26" s="46"/>
      <c r="D26" s="2"/>
      <c r="E26" s="4"/>
      <c r="F26" s="22"/>
      <c r="G26" s="29"/>
      <c r="I26" s="27"/>
      <c r="J26" s="128"/>
      <c r="K26" s="130"/>
      <c r="L26" s="140"/>
      <c r="M26" s="140"/>
      <c r="N26" s="27"/>
    </row>
    <row r="27" spans="1:14" ht="14.25" x14ac:dyDescent="0.15">
      <c r="A27" s="29"/>
      <c r="B27" s="21"/>
      <c r="C27" s="47"/>
      <c r="D27" s="85" t="s">
        <v>25</v>
      </c>
      <c r="E27" s="8"/>
      <c r="F27" s="22"/>
      <c r="G27" s="29"/>
      <c r="I27" s="27"/>
      <c r="J27" s="85" t="s">
        <v>25</v>
      </c>
      <c r="K27" s="7"/>
      <c r="L27" s="135"/>
      <c r="M27" s="140"/>
      <c r="N27" s="27"/>
    </row>
    <row r="28" spans="1:14" ht="14.25" x14ac:dyDescent="0.15">
      <c r="A28" s="29"/>
      <c r="B28" s="21"/>
      <c r="C28" s="45" t="str">
        <f>K28</f>
        <v>エラー</v>
      </c>
      <c r="D28" s="96" t="s">
        <v>203</v>
      </c>
      <c r="E28" s="9" t="str">
        <f>L28</f>
        <v/>
      </c>
      <c r="F28" s="22"/>
      <c r="G28" s="29"/>
      <c r="I28" s="27"/>
      <c r="J28" s="96" t="s">
        <v>72</v>
      </c>
      <c r="K28" s="144" t="str">
        <f>IF(E28="", "エラー", "")</f>
        <v>エラー</v>
      </c>
      <c r="L28" s="136" t="str">
        <f>IF(申込シート!D70=0,"",申込シート!D70)</f>
        <v/>
      </c>
      <c r="M28" s="140"/>
      <c r="N28" s="27"/>
    </row>
    <row r="29" spans="1:14" ht="14.25" x14ac:dyDescent="0.1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x14ac:dyDescent="0.1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x14ac:dyDescent="0.15">
      <c r="A31" s="29"/>
      <c r="B31" s="21"/>
      <c r="C31" s="45" t="str">
        <f t="shared" si="2"/>
        <v>エラー</v>
      </c>
      <c r="D31" s="96" t="s">
        <v>204</v>
      </c>
      <c r="E31" s="9" t="str">
        <f t="shared" si="3"/>
        <v/>
      </c>
      <c r="F31" s="22"/>
      <c r="G31" s="29"/>
      <c r="I31" s="27"/>
      <c r="J31" s="96" t="s">
        <v>61</v>
      </c>
      <c r="K31" s="144" t="str">
        <f t="shared" si="4"/>
        <v>エラー</v>
      </c>
      <c r="L31" s="136" t="str">
        <f>IF(申込シート!D75=0,"",申込シート!D75)</f>
        <v/>
      </c>
      <c r="M31" s="140"/>
      <c r="N31" s="27"/>
    </row>
    <row r="32" spans="1:14" ht="14.25" x14ac:dyDescent="0.15">
      <c r="A32" s="29"/>
      <c r="B32" s="21"/>
      <c r="C32" s="45" t="str">
        <f t="shared" si="2"/>
        <v>エラー</v>
      </c>
      <c r="D32" s="96" t="s">
        <v>201</v>
      </c>
      <c r="E32" s="9" t="str">
        <f t="shared" si="3"/>
        <v/>
      </c>
      <c r="F32" s="22"/>
      <c r="G32" s="29"/>
      <c r="I32" s="27"/>
      <c r="J32" s="96" t="s">
        <v>74</v>
      </c>
      <c r="K32" s="144" t="str">
        <f t="shared" si="4"/>
        <v>エラー</v>
      </c>
      <c r="L32" s="136" t="str">
        <f>IF(申込シート!D76=0,"",申込シート!D76)</f>
        <v/>
      </c>
      <c r="M32" s="140"/>
      <c r="N32" s="27"/>
    </row>
    <row r="33" spans="1:14" ht="14.25" x14ac:dyDescent="0.15">
      <c r="A33" s="29"/>
      <c r="B33" s="21"/>
      <c r="C33" s="45" t="str">
        <f t="shared" si="2"/>
        <v>エラー</v>
      </c>
      <c r="D33" s="96" t="s">
        <v>202</v>
      </c>
      <c r="E33" s="9" t="str">
        <f t="shared" si="3"/>
        <v/>
      </c>
      <c r="F33" s="22"/>
      <c r="G33" s="29"/>
      <c r="I33" s="27"/>
      <c r="J33" s="96" t="s">
        <v>75</v>
      </c>
      <c r="K33" s="144" t="str">
        <f t="shared" si="4"/>
        <v>エラー</v>
      </c>
      <c r="L33" s="136" t="str">
        <f>IF(申込シート!D77=0,"",申込シート!D77)</f>
        <v/>
      </c>
      <c r="M33" s="140"/>
      <c r="N33" s="27"/>
    </row>
    <row r="34" spans="1:14" ht="14.25" x14ac:dyDescent="0.1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x14ac:dyDescent="0.1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x14ac:dyDescent="0.15">
      <c r="A36" s="29"/>
      <c r="B36" s="21"/>
      <c r="C36" s="46"/>
      <c r="D36" s="1"/>
      <c r="E36" s="4"/>
      <c r="F36" s="22"/>
      <c r="G36" s="29"/>
      <c r="I36" s="27"/>
      <c r="J36" s="30"/>
      <c r="K36" s="130"/>
      <c r="L36" s="140"/>
      <c r="M36" s="140"/>
      <c r="N36" s="27"/>
    </row>
    <row r="37" spans="1:14" x14ac:dyDescent="0.15">
      <c r="A37" s="29"/>
      <c r="B37" s="21"/>
      <c r="C37" s="47"/>
      <c r="D37" s="5" t="str">
        <f>J37</f>
        <v>第22回優秀講演賞・第9回学生優秀講演賞</v>
      </c>
      <c r="E37" s="8"/>
      <c r="F37" s="22"/>
      <c r="G37" s="29"/>
      <c r="I37" s="27"/>
      <c r="J37" s="5" t="str">
        <f>申込シート!C81</f>
        <v>第22回優秀講演賞・第9回学生優秀講演賞</v>
      </c>
      <c r="K37" s="7"/>
      <c r="L37" s="135"/>
      <c r="M37" s="140"/>
      <c r="N37" s="27"/>
    </row>
    <row r="38" spans="1:14" x14ac:dyDescent="0.15">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x14ac:dyDescent="0.15">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x14ac:dyDescent="0.15">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x14ac:dyDescent="0.15">
      <c r="A41" s="29"/>
      <c r="B41" s="21"/>
      <c r="C41" s="48"/>
      <c r="D41" s="24"/>
      <c r="E41" s="26"/>
      <c r="F41" s="22"/>
      <c r="G41" s="29"/>
      <c r="I41" s="27"/>
      <c r="J41" s="27"/>
      <c r="K41" s="27"/>
      <c r="L41" s="140"/>
      <c r="M41" s="140"/>
      <c r="N41" s="27"/>
    </row>
    <row r="42" spans="1:14" x14ac:dyDescent="0.15">
      <c r="A42" s="29"/>
      <c r="B42" s="21"/>
      <c r="C42" s="49"/>
      <c r="D42" s="40" t="s">
        <v>22</v>
      </c>
      <c r="E42" s="41"/>
      <c r="F42" s="22"/>
      <c r="G42" s="29"/>
      <c r="I42" s="27"/>
      <c r="J42" s="7" t="s">
        <v>125</v>
      </c>
      <c r="K42" s="5"/>
      <c r="L42" s="135"/>
      <c r="M42" s="140"/>
      <c r="N42" s="27"/>
    </row>
    <row r="43" spans="1:14" x14ac:dyDescent="0.15">
      <c r="A43" s="29"/>
      <c r="B43" s="21"/>
      <c r="C43" s="50"/>
      <c r="D43" s="273" t="str">
        <f>L43</f>
        <v/>
      </c>
      <c r="E43" s="274"/>
      <c r="F43" s="22"/>
      <c r="G43" s="29"/>
      <c r="I43" s="27"/>
      <c r="J43" s="132" t="s">
        <v>126</v>
      </c>
      <c r="K43" s="132" t="s">
        <v>126</v>
      </c>
      <c r="L43" s="136" t="str">
        <f>IF(申込シート!D87=0,"",申込シート!D87)</f>
        <v/>
      </c>
      <c r="M43" s="140"/>
      <c r="N43" s="27"/>
    </row>
    <row r="44" spans="1:14" x14ac:dyDescent="0.15">
      <c r="A44" s="29"/>
      <c r="B44" s="21"/>
      <c r="C44" s="51"/>
      <c r="D44" s="275"/>
      <c r="E44" s="276"/>
      <c r="F44" s="22"/>
      <c r="G44" s="29"/>
      <c r="I44" s="27"/>
      <c r="J44" s="27"/>
      <c r="K44" s="27"/>
      <c r="L44" s="27"/>
      <c r="M44" s="27"/>
      <c r="N44" s="27"/>
    </row>
    <row r="45" spans="1:14" ht="14.25" customHeight="1" x14ac:dyDescent="0.15">
      <c r="A45" s="29"/>
      <c r="B45" s="21"/>
      <c r="C45" s="33"/>
      <c r="D45" s="1"/>
      <c r="E45" s="4"/>
      <c r="F45" s="22"/>
      <c r="G45" s="29"/>
      <c r="I45" s="27"/>
      <c r="J45" s="5" t="s">
        <v>175</v>
      </c>
      <c r="K45" s="132" t="s">
        <v>149</v>
      </c>
      <c r="L45" s="144" t="str">
        <f>申込シート!N64</f>
        <v>秋</v>
      </c>
      <c r="M45" s="164"/>
      <c r="N45" s="27"/>
    </row>
    <row r="46" spans="1:14" ht="14.25" customHeight="1" x14ac:dyDescent="0.15">
      <c r="A46" s="29"/>
      <c r="B46" s="21"/>
      <c r="C46" s="262" t="s">
        <v>81</v>
      </c>
      <c r="D46" s="263"/>
      <c r="E46" s="264"/>
      <c r="F46" s="22"/>
      <c r="G46" s="29"/>
      <c r="I46" s="27"/>
      <c r="J46" s="5" t="s">
        <v>127</v>
      </c>
      <c r="K46" s="132" t="s">
        <v>149</v>
      </c>
      <c r="L46" s="126" t="str">
        <f ca="1">IF(申込シート!T3="", "", 申込シート!T3)</f>
        <v/>
      </c>
      <c r="M46" s="27"/>
      <c r="N46" s="27"/>
    </row>
    <row r="47" spans="1:14" ht="14.25" customHeight="1" x14ac:dyDescent="0.15">
      <c r="A47" s="29"/>
      <c r="B47" s="21"/>
      <c r="C47" s="259" t="s">
        <v>78</v>
      </c>
      <c r="D47" s="260"/>
      <c r="E47" s="261"/>
      <c r="F47" s="22"/>
      <c r="G47" s="29"/>
      <c r="I47" s="27"/>
      <c r="J47" s="27"/>
      <c r="K47" s="130"/>
      <c r="L47" s="27"/>
      <c r="M47" s="27"/>
      <c r="N47" s="27"/>
    </row>
    <row r="48" spans="1:14" ht="14.25" customHeight="1" x14ac:dyDescent="0.15">
      <c r="A48" s="29"/>
      <c r="B48" s="21"/>
      <c r="C48" s="259" t="str">
        <f ca="1">CONCATENATE("現在のファイル名は，「",申込シート!T5,"」です．メール１通に付き１件の申込として下さい．")</f>
        <v>現在のファイル名は，「SFJ2020A.xlsx」です．メール１通に付き１件の申込として下さい．</v>
      </c>
      <c r="D48" s="260"/>
      <c r="E48" s="261"/>
      <c r="F48" s="22"/>
      <c r="G48" s="29"/>
      <c r="I48" s="27"/>
      <c r="J48" s="5" t="s">
        <v>148</v>
      </c>
      <c r="K48" s="132" t="s">
        <v>149</v>
      </c>
      <c r="L48" s="152" t="str">
        <f>IF(CONCATENATE(C7,C8,C9,C10,C11,C12,C14,C17,C19,C21,C25,C28,C29,C30,C31,C32,C33,C34,C35,C38,C39,C40)="","OK","エラー有")</f>
        <v>エラー有</v>
      </c>
      <c r="M48" s="165"/>
      <c r="N48" s="27"/>
    </row>
    <row r="49" spans="1:14" ht="16.5" customHeight="1" x14ac:dyDescent="0.2">
      <c r="A49" s="29"/>
      <c r="B49" s="21"/>
      <c r="C49" s="256" t="str">
        <f>申込シート!N58</f>
        <v>meeting@sfj.or.jp</v>
      </c>
      <c r="D49" s="257"/>
      <c r="E49" s="258"/>
      <c r="F49" s="22"/>
      <c r="G49" s="29"/>
      <c r="I49" s="27"/>
      <c r="J49" s="27"/>
      <c r="K49" s="27"/>
      <c r="L49" s="27"/>
      <c r="M49" s="27"/>
      <c r="N49" s="27"/>
    </row>
    <row r="50" spans="1:14" ht="18" customHeight="1" x14ac:dyDescent="0.15">
      <c r="A50" s="29"/>
      <c r="B50" s="21"/>
      <c r="C50" s="265" t="str">
        <f ca="1">申込シート!N59</f>
        <v xml:space="preserve">  (上記アドレスをクリックすると自動的に送信メールが立ち上がります)</v>
      </c>
      <c r="D50" s="266"/>
      <c r="E50" s="267"/>
      <c r="F50" s="22"/>
      <c r="G50" s="29"/>
      <c r="I50" s="27"/>
      <c r="J50" s="27"/>
      <c r="K50" s="27"/>
      <c r="L50" s="27"/>
      <c r="M50" s="27"/>
      <c r="N50" s="27"/>
    </row>
    <row r="51" spans="1:14" ht="14.25" customHeight="1" x14ac:dyDescent="0.15">
      <c r="A51" s="29"/>
      <c r="B51" s="21"/>
      <c r="C51" s="253" t="str">
        <f ca="1">申込シート!N60</f>
        <v>なお，受取確認は，受信したメール（件名：講演申込，添付ファイル付）に対し，自動的に送信されます．</v>
      </c>
      <c r="D51" s="254"/>
      <c r="E51" s="255"/>
      <c r="F51" s="22"/>
      <c r="G51" s="29"/>
      <c r="I51" s="27"/>
      <c r="J51" s="27"/>
      <c r="K51" s="27"/>
      <c r="L51" s="27"/>
      <c r="M51" s="27"/>
      <c r="N51" s="27"/>
    </row>
    <row r="52" spans="1:14" x14ac:dyDescent="0.15">
      <c r="A52" s="29"/>
      <c r="B52" s="23"/>
      <c r="C52" s="52"/>
      <c r="D52" s="24"/>
      <c r="E52" s="26"/>
      <c r="F52" s="25"/>
      <c r="G52" s="29"/>
      <c r="I52" s="27"/>
      <c r="J52" s="27"/>
      <c r="K52" s="27"/>
      <c r="L52" s="27"/>
      <c r="M52" s="27"/>
      <c r="N52" s="27"/>
    </row>
    <row r="53" spans="1:14" x14ac:dyDescent="0.15">
      <c r="A53" s="29"/>
      <c r="B53" s="29"/>
      <c r="C53" s="44"/>
      <c r="D53" s="29"/>
      <c r="E53" s="32"/>
      <c r="F53" s="79" t="str">
        <f ca="1">L46</f>
        <v/>
      </c>
      <c r="G53" s="29"/>
      <c r="I53" s="27"/>
      <c r="J53" s="27"/>
      <c r="K53" s="27"/>
      <c r="L53" s="27"/>
      <c r="M53" s="27"/>
      <c r="N53" s="27"/>
    </row>
  </sheetData>
  <sheetProtection sheet="1" objects="1" scenarios="1"/>
  <mergeCells count="25">
    <mergeCell ref="D17:D18"/>
    <mergeCell ref="D43:E44"/>
    <mergeCell ref="C21:C22"/>
    <mergeCell ref="C19:C20"/>
    <mergeCell ref="C17:C18"/>
    <mergeCell ref="E17:E18"/>
    <mergeCell ref="E19:E20"/>
    <mergeCell ref="D19:D20"/>
    <mergeCell ref="D21:D22"/>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第142回講演大会（名古屋大学）</dc:subject>
  <dc:creator>学術委員会</dc:creator>
  <dc:description/>
  <cp:lastModifiedBy>sfj14</cp:lastModifiedBy>
  <cp:revision>1</cp:revision>
  <cp:lastPrinted>2014-04-28T05:16:02Z</cp:lastPrinted>
  <dcterms:created xsi:type="dcterms:W3CDTF">2007-06-29T01:06:34Z</dcterms:created>
  <dcterms:modified xsi:type="dcterms:W3CDTF">2020-04-28T04:57:43Z</dcterms:modified>
  <cp:category/>
  <cp:contentStatus/>
</cp:coreProperties>
</file>